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<sst xmlns="http://schemas.openxmlformats.org/spreadsheetml/2006/main" count="3662" uniqueCount="2965">
  <si>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</si>
  <si>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</si>
  <si>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</si>
  <si>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</si>
  <si>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</si>
  <si>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</si>
  <si>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</si>
  <si>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</si>
  <si>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</si>
  <si>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</si>
  <si>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</si>
  <si>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</si>
  <si>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</si>
  <si>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</si>
  <si>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</si>
  <si>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</si>
  <si>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</si>
  <si>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</si>
  <si>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</si>
  <si>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</si>
  <si>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</si>
  <si>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</si>
  <si>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</si>
  <si>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</si>
  <si>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</si>
  <si>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</si>
  <si>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</si>
  <si>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</si>
  <si>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</si>
  <si>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</si>
  <si>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</si>
  <si>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</si>
  <si>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</si>
  <si>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</si>
  <si>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</si>
  <si>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</si>
  <si>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</si>
  <si>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</si>
  <si>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</si>
  <si>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</si>
  <si>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</si>
  <si>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</si>
  <si>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</si>
  <si>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</si>
  <si>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</si>
  <si>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</si>
  <si>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</si>
  <si>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</si>
  <si>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</si>
  <si>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</si>
  <si>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</si>
  <si>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</si>
  <si>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</si>
  <si>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</si>
  <si>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</si>
  <si>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</si>
  <si>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</si>
  <si>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</si>
  <si>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</si>
  <si>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</si>
  <si>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</si>
  <si>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</si>
  <si>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</si>
  <si>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</si>
  <si>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</si>
  <si>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</si>
  <si>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</si>
  <si>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</si>
  <si>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</si>
  <si>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</si>
  <si>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</si>
  <si>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</si>
  <si>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</si>
  <si>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</si>
  <si>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</si>
  <si>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</si>
  <si>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</si>
  <si>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</si>
  <si>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</si>
  <si>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</si>
  <si>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</si>
  <si>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</si>
  <si>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</si>
  <si>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</si>
  <si>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</si>
  <si>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</si>
  <si>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</si>
  <si>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</si>
  <si>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</si>
  <si>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</si>
  <si>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</si>
  <si>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</si>
  <si>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</si>
  <si>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</si>
  <si>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</si>
  <si>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</si>
  <si>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</si>
  <si>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</si>
  <si>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</si>
  <si>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</si>
  <si>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</si>
  <si>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</si>
  <si>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</si>
  <si>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</si>
  <si>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</si>
  <si>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</si>
  <si>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</si>
  <si>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</si>
  <si>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</si>
  <si>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</si>
  <si>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</si>
  <si>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</si>
  <si>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</si>
  <si>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</si>
  <si>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</si>
  <si>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</si>
  <si>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</si>
  <si>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</si>
  <si>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</si>
  <si>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</si>
  <si>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</si>
  <si>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</si>
  <si>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</si>
  <si>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</si>
  <si>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</si>
  <si>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</si>
  <si>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</si>
  <si>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</si>
  <si>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</si>
  <si>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</si>
  <si>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</si>
  <si>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</si>
  <si>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</si>
  <si>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</si>
  <si>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</si>
  <si>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</si>
  <si>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</si>
  <si>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</si>
  <si>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</si>
  <si>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</si>
  <si>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</si>
  <si>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</si>
  <si>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</si>
  <si>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</si>
  <si>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</si>
  <si>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</si>
  <si>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</si>
  <si>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</si>
  <si>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</si>
  <si>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</si>
  <si>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</si>
  <si>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</si>
  <si>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</si>
  <si>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</si>
  <si>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</si>
  <si>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</si>
  <si>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</si>
  <si>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</si>
  <si>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</si>
  <si>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</si>
  <si>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</si>
  <si>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</si>
  <si>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</si>
  <si>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</si>
  <si>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</si>
  <si>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</si>
  <si>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</si>
  <si>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</si>
  <si>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</si>
  <si>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</si>
  <si>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</si>
  <si>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</si>
  <si>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</si>
  <si>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</si>
  <si>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</si>
  <si>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</si>
  <si>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</si>
  <si>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</si>
  <si>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</si>
  <si>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</si>
  <si>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</si>
  <si>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</si>
  <si>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</si>
  <si>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</si>
  <si>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</si>
  <si>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</si>
  <si>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</si>
  <si>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</si>
  <si>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</si>
  <si>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</si>
  <si>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</si>
  <si>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</si>
  <si>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</si>
  <si>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</si>
  <si>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</si>
  <si>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</si>
  <si>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</si>
  <si>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</si>
  <si>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</si>
  <si>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</si>
  <si>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</si>
  <si>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</si>
  <si>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</si>
  <si>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</si>
  <si>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</si>
  <si>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</si>
  <si>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</si>
  <si>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</si>
  <si>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</si>
  <si>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</si>
  <si>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</si>
  <si>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</si>
  <si>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</si>
  <si>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</si>
  <si>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</si>
  <si>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</si>
  <si>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</si>
  <si>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</si>
  <si>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</si>
  <si>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</si>
  <si>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</si>
  <si>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</si>
  <si>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</si>
  <si>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</si>
  <si>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</si>
  <si>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</si>
  <si>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</si>
  <si>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</si>
  <si>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</si>
  <si>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</si>
  <si>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</si>
  <si>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</si>
  <si>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</si>
  <si>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</si>
  <si>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</si>
  <si>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</si>
  <si>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</si>
  <si>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</si>
  <si>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</si>
  <si>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</si>
  <si>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</si>
  <si>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</si>
  <si>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</si>
  <si>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</si>
  <si>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</si>
  <si>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</si>
  <si>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</si>
  <si>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</si>
  <si>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</si>
  <si>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</si>
  <si>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</si>
  <si>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</si>
  <si>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</si>
  <si>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</si>
  <si>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</si>
  <si>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</si>
  <si>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</si>
  <si>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</si>
  <si>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</si>
  <si>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</si>
  <si>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</si>
  <si>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</si>
  <si>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</si>
  <si>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</si>
  <si>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</si>
  <si>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</si>
  <si>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</si>
  <si>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</si>
  <si>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</si>
  <si>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</si>
  <si>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</si>
  <si>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</si>
  <si>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</si>
  <si>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</si>
  <si>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</si>
  <si>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</si>
  <si>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</si>
  <si>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</si>
  <si>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</si>
  <si>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</si>
  <si>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</si>
  <si>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</si>
  <si>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</si>
  <si>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</si>
  <si>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</si>
  <si>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</si>
  <si>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</si>
  <si>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</si>
  <si>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</si>
  <si>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</si>
  <si>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</si>
  <si>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</si>
  <si>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</si>
  <si>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</si>
  <si>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</si>
  <si>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</si>
  <si>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</si>
  <si>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</si>
  <si>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</si>
  <si>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</si>
  <si>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</si>
  <si>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</si>
  <si>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</si>
  <si>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</si>
  <si>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</si>
  <si>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</si>
  <si>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</si>
  <si>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</si>
  <si>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</si>
  <si>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</si>
  <si>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</si>
  <si>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</si>
  <si>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</si>
  <si>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</si>
  <si>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</si>
  <si>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</si>
  <si>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</si>
  <si>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</si>
  <si>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</si>
  <si>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</si>
  <si>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</si>
  <si>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</si>
  <si>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</si>
  <si>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</si>
  <si>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</si>
  <si>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</si>
  <si>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</si>
  <si>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</si>
  <si>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</si>
  <si>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</si>
  <si>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</si>
  <si>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</si>
  <si>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</si>
  <si>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</si>
  <si>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</si>
  <si>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</si>
  <si>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</si>
  <si>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</si>
  <si>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</si>
  <si>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</si>
  <si>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</si>
  <si>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</si>
  <si>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</si>
  <si>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</si>
  <si>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</si>
  <si>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</si>
  <si>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</si>
  <si>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</si>
  <si>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</si>
  <si>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</si>
  <si>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</si>
  <si>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</si>
  <si>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</si>
  <si>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</si>
  <si>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</si>
  <si>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</si>
  <si>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</si>
  <si>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</si>
  <si>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</si>
  <si>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</si>
  <si>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</si>
  <si>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</si>
  <si>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</si>
  <si>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</si>
  <si>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</si>
  <si>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</si>
  <si>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</si>
  <si>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</si>
  <si>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</si>
  <si>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</si>
  <si>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</si>
  <si>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</si>
  <si>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</si>
  <si>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</si>
  <si>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</si>
  <si>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</si>
  <si>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</si>
  <si>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</si>
  <si>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</si>
  <si>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</si>
  <si>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</si>
  <si>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</si>
  <si>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</si>
  <si>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</si>
  <si>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</si>
  <si>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</si>
  <si>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</si>
  <si>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</si>
  <si>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</si>
  <si>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</si>
  <si>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</si>
  <si>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</si>
  <si>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</si>
  <si>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</si>
  <si>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</si>
  <si>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</si>
  <si>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</si>
  <si>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</si>
  <si>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</si>
  <si>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</si>
  <si>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</si>
  <si>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</si>
  <si>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</si>
  <si>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</si>
  <si>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</si>
  <si>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</si>
  <si>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</si>
  <si>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</si>
  <si>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</si>
  <si>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</si>
  <si>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</si>
  <si>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</si>
  <si>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</si>
  <si>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</si>
  <si>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</si>
  <si>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</si>
  <si>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</si>
  <si>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</si>
  <si>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</si>
  <si>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</si>
  <si>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</si>
  <si>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</si>
  <si>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</si>
  <si>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</si>
  <si>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</si>
  <si>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</si>
  <si>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</si>
  <si>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</si>
  <si>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</si>
  <si>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</si>
  <si>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</si>
  <si>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</si>
  <si>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</si>
  <si>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</si>
  <si>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</si>
  <si>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</si>
  <si>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</si>
  <si>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</si>
  <si>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</si>
  <si>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</si>
  <si>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</si>
  <si>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</si>
  <si>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</si>
  <si>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</si>
  <si>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</si>
  <si>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</si>
  <si>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</si>
  <si>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</si>
  <si>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</si>
  <si>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</si>
  <si>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</si>
  <si>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</si>
  <si>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</si>
  <si>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</si>
  <si>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</si>
  <si>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</si>
  <si>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</si>
  <si>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</si>
  <si>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</si>
  <si>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</si>
  <si>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</si>
  <si>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</si>
  <si>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</si>
  <si>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</si>
  <si>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</si>
  <si>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</si>
  <si>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</si>
  <si>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</si>
  <si>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</si>
  <si>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</si>
  <si>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</si>
  <si>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</si>
  <si>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</si>
  <si>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</si>
  <si>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</si>
  <si>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</si>
  <si>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</si>
  <si>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</si>
  <si>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</si>
  <si>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</si>
  <si>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</si>
  <si>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</si>
  <si>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</si>
  <si>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</si>
  <si>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</si>
  <si>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</si>
  <si>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</si>
  <si>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</si>
  <si>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</si>
  <si>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</si>
  <si>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</si>
  <si>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</si>
  <si>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</si>
  <si>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</si>
  <si>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</si>
  <si>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</si>
  <si>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</si>
  <si>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</si>
  <si>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</si>
  <si>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</si>
  <si>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</si>
  <si>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</si>
  <si>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</si>
  <si>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</si>
  <si>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</si>
  <si>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</si>
  <si>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</si>
  <si>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</si>
  <si>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</si>
  <si>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</si>
  <si>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</si>
  <si>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</si>
  <si>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</si>
  <si>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</si>
  <si>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</si>
  <si>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</si>
  <si>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</si>
  <si>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</si>
  <si>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</si>
  <si>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</si>
  <si>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</si>
  <si>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</si>
  <si>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</si>
  <si>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</si>
  <si>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</si>
  <si>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</si>
  <si>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</si>
  <si>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</si>
  <si>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</si>
  <si>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</si>
  <si>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</si>
  <si>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</si>
  <si>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</si>
  <si>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</si>
  <si>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</si>
  <si>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</si>
  <si>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</si>
  <si>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</si>
  <si>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</si>
  <si>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</si>
  <si>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</si>
  <si>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</si>
  <si>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</si>
  <si>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</si>
  <si>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</si>
  <si>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</si>
  <si>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</si>
  <si>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</si>
  <si>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</si>
  <si>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</si>
  <si>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</si>
  <si>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</si>
  <si>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</si>
  <si>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</si>
  <si>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</si>
  <si>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</si>
  <si>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</si>
  <si>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</si>
  <si>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</si>
  <si>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</si>
  <si>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</si>
  <si>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</si>
  <si>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</si>
  <si>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</si>
  <si>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</si>
  <si>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</si>
  <si>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</si>
  <si>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</si>
  <si>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</si>
  <si>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</si>
  <si>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</si>
  <si>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</si>
  <si>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</si>
  <si>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</si>
  <si>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</si>
  <si>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</si>
  <si>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</si>
  <si>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</si>
  <si>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</si>
  <si>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</si>
  <si>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</si>
  <si>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</si>
  <si>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</si>
  <si>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</si>
  <si>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</si>
  <si>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</si>
  <si>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</si>
  <si>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</si>
  <si>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</si>
  <si>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</si>
  <si>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</si>
  <si>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</si>
  <si>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</si>
  <si>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</si>
  <si>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</si>
  <si>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</si>
  <si>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</si>
  <si>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</si>
  <si>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</si>
  <si>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</si>
  <si>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</si>
  <si>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</si>
  <si>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</si>
  <si>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</si>
  <si>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</si>
  <si>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</si>
  <si>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</si>
  <si>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</si>
  <si>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</si>
  <si>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</si>
  <si>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</si>
  <si>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</si>
  <si>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</si>
  <si>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</si>
  <si>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</si>
  <si>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</si>
  <si>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</si>
  <si>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</si>
  <si>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</si>
  <si>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</si>
  <si>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</si>
  <si>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</si>
  <si>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</si>
  <si>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</si>
  <si>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</si>
  <si>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</si>
  <si>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</si>
  <si>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</si>
  <si>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</si>
  <si>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</si>
  <si>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</si>
  <si>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</si>
  <si>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</si>
  <si>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</si>
  <si>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</si>
  <si>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</si>
  <si>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</si>
  <si>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</si>
  <si>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</si>
  <si>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</si>
  <si>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</si>
  <si>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</si>
  <si>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</si>
  <si>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</si>
  <si>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</si>
  <si>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</si>
  <si>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</si>
  <si>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</si>
  <si>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</si>
  <si>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</si>
  <si>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</si>
  <si>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</si>
  <si>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</si>
  <si>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</si>
  <si>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</si>
  <si>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</si>
  <si>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</si>
  <si>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</si>
  <si>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</si>
  <si>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</si>
  <si>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</si>
  <si>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</si>
  <si>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</si>
  <si>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</si>
  <si>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</si>
  <si>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</si>
  <si>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</si>
  <si>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</si>
  <si>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</si>
  <si>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</si>
  <si>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</si>
  <si>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</si>
  <si>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</si>
  <si>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</si>
  <si>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</si>
  <si>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</si>
  <si>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</si>
  <si>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</si>
  <si>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</si>
  <si>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</si>
  <si>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</si>
  <si>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</si>
  <si>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</si>
  <si>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</si>
  <si>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</si>
  <si>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</si>
  <si>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</si>
  <si>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</si>
  <si>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</si>
  <si>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</si>
  <si>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</si>
  <si>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</si>
  <si>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</si>
  <si>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</si>
  <si>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</si>
  <si>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</si>
  <si>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</si>
  <si>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</si>
  <si>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</si>
  <si>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</si>
  <si>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</si>
  <si>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</si>
  <si>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</si>
  <si>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</si>
  <si>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</si>
  <si>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</si>
  <si>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</si>
  <si>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</si>
  <si>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</si>
  <si>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</si>
  <si>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</si>
  <si>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</si>
  <si>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</si>
  <si>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</si>
  <si>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</si>
  <si>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</si>
  <si>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</si>
  <si>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</si>
  <si>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</si>
  <si>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</si>
  <si>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</si>
  <si>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</si>
  <si>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</si>
  <si>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</si>
  <si>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</si>
  <si>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</si>
  <si>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</si>
  <si>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</si>
  <si>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</si>
  <si>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</si>
  <si>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</si>
  <si>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</si>
  <si>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</si>
  <si>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</si>
  <si>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</si>
  <si>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</si>
  <si>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</si>
  <si>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</si>
  <si>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</si>
  <si>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</si>
  <si>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</si>
  <si>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</si>
  <si>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</si>
  <si>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</si>
  <si>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</si>
  <si>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</si>
  <si>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</si>
  <si>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</si>
  <si>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</si>
  <si>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</si>
  <si>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</si>
  <si>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</si>
  <si>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</si>
  <si>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</si>
  <si>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</si>
  <si>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</si>
  <si>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</si>
  <si>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</si>
  <si>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</si>
  <si>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</si>
  <si>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</si>
  <si>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</si>
  <si>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</si>
  <si>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</si>
  <si>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</si>
  <si>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</si>
  <si>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</si>
  <si>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</si>
  <si>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</si>
  <si>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</si>
  <si>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</si>
  <si>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</si>
  <si>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</si>
  <si>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</si>
  <si>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</si>
  <si>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</si>
  <si>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</si>
  <si>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</si>
  <si>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</si>
  <si>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</si>
  <si>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</si>
  <si>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</si>
  <si>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</si>
  <si>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</si>
  <si>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</si>
  <si>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</si>
  <si>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</si>
  <si>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</si>
  <si>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</si>
  <si>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</si>
  <si>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</si>
  <si>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</si>
  <si>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</si>
  <si>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</si>
  <si>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</si>
  <si>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</si>
  <si>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</si>
  <si>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</si>
  <si>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</si>
  <si>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</si>
  <si>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</si>
  <si>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</si>
  <si>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</si>
  <si>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</si>
  <si>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</si>
  <si>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</si>
  <si>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</si>
  <si>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</si>
  <si>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</si>
  <si>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</si>
  <si>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</si>
  <si>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</si>
  <si>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</si>
  <si>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</si>
  <si>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</si>
  <si>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</si>
  <si>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</si>
  <si>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</si>
  <si>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</si>
  <si>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</si>
  <si>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</si>
  <si>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</si>
  <si>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</si>
  <si>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</si>
  <si>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</si>
  <si>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</si>
  <si>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</si>
  <si>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</si>
  <si>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</si>
  <si>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</si>
  <si>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</si>
  <si>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</si>
  <si>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</si>
  <si>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</si>
  <si>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</si>
  <si>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</si>
  <si>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</si>
  <si>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</si>
  <si>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</si>
  <si>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</si>
  <si>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</si>
  <si>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</si>
  <si>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</si>
  <si>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</si>
  <si>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</si>
  <si>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</si>
  <si>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</si>
  <si>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</si>
  <si>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</si>
  <si>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</si>
  <si>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</si>
  <si>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</si>
  <si>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</si>
  <si>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</si>
  <si>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</si>
  <si>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</si>
  <si>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</si>
  <si>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</si>
  <si>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</si>
  <si>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</si>
  <si>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</si>
  <si>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</si>
  <si>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</si>
  <si>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</si>
  <si>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</si>
  <si>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</si>
  <si>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</si>
  <si>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</si>
  <si>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</si>
  <si>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</si>
  <si>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</si>
  <si>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</si>
  <si>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</si>
  <si>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</si>
  <si>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</si>
  <si>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</si>
  <si>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</si>
  <si>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</si>
  <si>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</si>
  <si>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</si>
  <si>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</si>
  <si>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</si>
  <si>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</si>
  <si>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</si>
  <si>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</si>
  <si>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</si>
  <si>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</si>
  <si>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</si>
  <si>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</si>
  <si>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</si>
  <si>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</si>
  <si>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</si>
  <si>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</si>
  <si>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</si>
  <si>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</si>
  <si>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</si>
  <si>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</si>
  <si>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</si>
  <si>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</si>
  <si>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</si>
  <si>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</si>
  <si>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</si>
  <si>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</si>
  <si>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</si>
  <si>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</si>
  <si>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</si>
  <si>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</si>
  <si>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</si>
  <si>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</si>
  <si>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</si>
  <si>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</si>
  <si>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</si>
  <si>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</si>
  <si>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</si>
  <si>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</si>
  <si>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</si>
  <si>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</si>
  <si>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</si>
  <si>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</si>
  <si>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</si>
  <si>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</si>
  <si>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</si>
  <si>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</si>
  <si>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</si>
  <si>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</si>
  <si>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</si>
  <si>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</si>
  <si>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</si>
  <si>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</si>
  <si>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</si>
  <si>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</si>
  <si>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</si>
  <si>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</si>
  <si>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</si>
  <si>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</si>
  <si>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</si>
  <si>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</si>
  <si>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</si>
  <si>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</si>
  <si>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</si>
  <si>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</si>
  <si>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</si>
  <si>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</si>
  <si>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</si>
  <si>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</si>
  <si>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</si>
  <si>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</si>
  <si>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</si>
  <si>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</si>
  <si>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</si>
  <si>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</si>
  <si>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</si>
  <si>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</si>
  <si>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</si>
  <si>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</si>
  <si>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</si>
  <si>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</si>
  <si>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</si>
  <si>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</si>
  <si>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</si>
  <si>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</si>
  <si>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</si>
  <si>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</si>
  <si>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</si>
  <si>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</si>
  <si>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</si>
  <si>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</si>
  <si>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</si>
  <si>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</si>
  <si>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</si>
  <si>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</si>
  <si>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</si>
  <si>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</si>
  <si>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</si>
  <si>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</si>
  <si>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</si>
  <si>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</si>
  <si>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</si>
  <si>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</si>
  <si>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</si>
  <si>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</si>
  <si>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</si>
  <si>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</si>
  <si>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</si>
  <si>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</si>
  <si>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</si>
  <si>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</si>
  <si>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</si>
  <si>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</si>
  <si>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</si>
  <si>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</si>
  <si>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</si>
  <si>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</si>
  <si>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</si>
  <si>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</si>
  <si>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</si>
  <si>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</si>
  <si>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</si>
  <si>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</si>
  <si>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</si>
  <si>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</si>
  <si>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</si>
  <si>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</si>
  <si>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</si>
  <si>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</si>
  <si>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</si>
  <si>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</si>
  <si>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</si>
  <si>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</si>
  <si>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</si>
  <si>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</si>
  <si>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</si>
  <si>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</si>
  <si>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</si>
  <si>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</si>
  <si>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</si>
  <si>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</si>
  <si>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</si>
  <si>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</si>
  <si>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</si>
  <si>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</si>
  <si>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</si>
  <si>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</si>
  <si>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</si>
  <si>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</si>
  <si>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</si>
  <si>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</si>
  <si>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</si>
  <si>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</si>
  <si>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</si>
  <si>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</si>
  <si>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</si>
  <si>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</si>
  <si>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</si>
  <si>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</si>
  <si>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</si>
  <si>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</si>
  <si>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</si>
  <si>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</si>
  <si>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</si>
  <si>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</si>
  <si>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</si>
  <si>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</si>
  <si>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</si>
  <si>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</si>
  <si>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</si>
  <si>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</si>
  <si>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</si>
  <si>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</si>
  <si>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</si>
  <si>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</si>
  <si>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</si>
  <si>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</si>
  <si>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</si>
  <si>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</si>
  <si>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</si>
  <si>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</si>
  <si>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</si>
  <si>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</si>
  <si>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</si>
  <si>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</si>
  <si>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</si>
  <si>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</si>
  <si>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</si>
  <si>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</si>
  <si>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</si>
  <si>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</si>
  <si>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</si>
  <si>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</si>
  <si>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</si>
  <si>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</si>
  <si>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</si>
  <si>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</si>
  <si>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</si>
  <si>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</si>
  <si>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</si>
  <si>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</si>
  <si>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</si>
  <si>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</si>
  <si>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</si>
  <si>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</si>
  <si>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</si>
  <si>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</si>
  <si>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</si>
  <si>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</si>
  <si>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</si>
  <si>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</si>
  <si>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</si>
  <si>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</si>
  <si>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</si>
  <si>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</si>
  <si>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</si>
  <si>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</si>
  <si>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</si>
  <si>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</si>
  <si>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</si>
  <si>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</si>
  <si>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</si>
  <si>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</si>
  <si>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</si>
  <si>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</si>
  <si>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</si>
  <si>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</si>
  <si>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</si>
  <si>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</si>
  <si>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</si>
  <si>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</si>
  <si>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</si>
  <si>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</si>
  <si>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</si>
  <si>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</si>
  <si>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</si>
  <si>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</si>
  <si>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</si>
  <si>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</si>
  <si>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</si>
  <si>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</si>
  <si>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</si>
  <si>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</si>
  <si>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</si>
  <si>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</si>
  <si>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</si>
  <si>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</si>
  <si>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</si>
  <si>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</si>
  <si>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</si>
  <si>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</si>
  <si>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</si>
  <si>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</si>
  <si>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</si>
  <si>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</si>
  <si>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</si>
  <si>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</si>
  <si>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</si>
  <si>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</si>
  <si>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</si>
  <si>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</si>
  <si>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</si>
  <si>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</si>
  <si>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</si>
  <si>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</si>
  <si>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</si>
  <si>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</si>
  <si>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</si>
  <si>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</si>
  <si>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</si>
  <si>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</si>
  <si>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</si>
  <si>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</si>
  <si>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</si>
  <si>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</si>
  <si>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</si>
  <si>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</si>
  <si>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</si>
  <si>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</si>
  <si>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</si>
  <si>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</si>
  <si>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</si>
  <si>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</si>
  <si>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</si>
  <si>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</si>
  <si>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</si>
  <si>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</si>
  <si>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</si>
  <si>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</si>
  <si>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</si>
  <si>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</si>
  <si>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</si>
  <si>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</si>
  <si>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</si>
  <si>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</si>
  <si>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</si>
  <si>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</si>
  <si>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</si>
  <si>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</si>
  <si>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</si>
  <si>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</si>
  <si>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</si>
  <si>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</si>
  <si>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</si>
  <si>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</si>
  <si>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</si>
  <si>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</si>
  <si>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</si>
  <si>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</si>
  <si>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</si>
  <si>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</si>
  <si>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</si>
  <si>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</si>
  <si>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</si>
  <si>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</si>
  <si>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</si>
  <si>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</si>
  <si>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</si>
  <si>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</si>
  <si>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</si>
  <si>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</si>
  <si>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</si>
  <si>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</si>
  <si>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</si>
  <si>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</si>
  <si>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</si>
  <si>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</si>
  <si>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</si>
  <si>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</si>
  <si>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</si>
  <si>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</si>
  <si>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</si>
  <si>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</si>
  <si>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</si>
  <si>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</si>
  <si>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</si>
  <si>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</si>
  <si>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</si>
  <si>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</si>
  <si>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</si>
  <si>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</si>
  <si>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</si>
  <si>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</si>
  <si>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</si>
  <si>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</si>
  <si>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</si>
  <si>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</si>
  <si>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</si>
  <si>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</si>
  <si>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</si>
  <si>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</si>
  <si>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</si>
  <si>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</si>
  <si>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</si>
  <si>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</si>
  <si>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</si>
  <si>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</si>
  <si>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</si>
  <si>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</si>
  <si>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</si>
  <si>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</si>
  <si>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</si>
  <si>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</si>
  <si>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</si>
  <si>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</si>
  <si>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</si>
  <si>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</si>
  <si>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</si>
  <si>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</si>
  <si>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</si>
  <si>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</si>
  <si>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</si>
  <si>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</si>
  <si>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</si>
  <si>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</si>
  <si>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</si>
  <si>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</si>
  <si>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</si>
  <si>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</si>
  <si>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</si>
  <si>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</si>
  <si>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</si>
  <si>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</si>
  <si>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</si>
  <si>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</si>
  <si>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</si>
  <si>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</si>
  <si>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</si>
  <si>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</si>
  <si>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</si>
  <si>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</si>
  <si>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</si>
  <si>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</si>
  <si>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</si>
  <si>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</si>
  <si>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</si>
  <si>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</si>
  <si>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</si>
  <si>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</si>
  <si>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</si>
  <si>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</si>
  <si>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</si>
  <si>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</si>
  <si>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</si>
  <si>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</si>
  <si>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</si>
  <si>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</si>
  <si>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</si>
  <si>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</si>
  <si>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</si>
  <si>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</si>
  <si>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</si>
  <si>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</si>
  <si>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</si>
  <si>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</si>
  <si>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</si>
  <si>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</si>
  <si>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</si>
  <si>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</si>
  <si>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</si>
  <si>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</si>
  <si>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</si>
  <si>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</si>
  <si>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</si>
  <si>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</si>
  <si>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</si>
  <si>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</si>
  <si>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</si>
  <si>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</si>
  <si>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</si>
  <si>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</si>
  <si>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</si>
  <si>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</si>
  <si>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</si>
  <si>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</si>
  <si>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</si>
  <si>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</si>
  <si>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</si>
  <si>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</si>
  <si>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</si>
  <si>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</si>
  <si>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</si>
  <si>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</si>
  <si>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</si>
  <si>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</si>
  <si>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</si>
  <si>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</si>
  <si>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</si>
  <si>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</si>
  <si>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</si>
  <si>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</si>
  <si>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</si>
  <si>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</si>
  <si>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</si>
  <si>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</si>
  <si>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</si>
  <si>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</si>
  <si>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</si>
  <si>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</si>
  <si>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</si>
  <si>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</si>
  <si>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</si>
  <si>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</si>
  <si>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</si>
  <si>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</si>
  <si>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</si>
  <si>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</si>
  <si>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</si>
  <si>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</si>
  <si>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</si>
  <si>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</si>
  <si>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</si>
  <si>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</si>
  <si>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</si>
  <si>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</si>
  <si>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</si>
  <si>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</si>
  <si>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</si>
  <si>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</si>
  <si>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</si>
  <si>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</si>
  <si>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</si>
  <si>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</si>
  <si>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</si>
  <si>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</si>
  <si>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</si>
  <si>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</si>
  <si>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</si>
  <si>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</si>
  <si>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</si>
  <si>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</si>
  <si>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</si>
  <si>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</si>
  <si>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</si>
  <si>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</si>
  <si>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</si>
  <si>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</si>
  <si>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</si>
  <si>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</si>
  <si>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</si>
  <si>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</si>
  <si>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</si>
  <si>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</si>
  <si>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</si>
  <si>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</si>
  <si>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</si>
  <si>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</si>
  <si>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</si>
  <si>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</si>
  <si>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</si>
  <si>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</si>
  <si>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</si>
  <si>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</si>
  <si>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</si>
  <si>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</si>
  <si>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</si>
  <si>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</si>
  <si>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</si>
  <si>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</si>
  <si>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</si>
  <si>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</si>
  <si>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</si>
  <si>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</si>
  <si>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</si>
  <si>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</si>
  <si>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</si>
  <si>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</si>
  <si>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</si>
  <si>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</si>
  <si>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</si>
  <si>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</si>
  <si>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</si>
  <si>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</si>
  <si>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</si>
  <si>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</si>
  <si>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</si>
  <si>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</si>
  <si>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</si>
  <si>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</si>
  <si>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</si>
  <si>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</si>
  <si>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</si>
  <si>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</si>
  <si>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</si>
  <si>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</si>
  <si>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</si>
  <si>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</si>
  <si>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</si>
  <si>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</si>
  <si>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</si>
  <si>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</si>
  <si>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</si>
  <si>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</si>
  <si>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</si>
  <si>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</si>
  <si>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</si>
  <si>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</si>
  <si>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</si>
  <si>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</si>
  <si>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</si>
  <si>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</si>
  <si>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</si>
  <si>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</si>
  <si>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</si>
  <si>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</si>
  <si>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</si>
  <si>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</si>
  <si>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</si>
  <si>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</si>
  <si>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</si>
  <si>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</si>
  <si>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</si>
  <si>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</si>
  <si>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</si>
  <si>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</si>
  <si>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</si>
  <si>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</si>
  <si>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</si>
  <si>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</si>
  <si>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</si>
  <si>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</si>
  <si>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</si>
  <si>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</si>
  <si>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</si>
  <si>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</si>
  <si>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</si>
  <si>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</si>
  <si>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</si>
  <si>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</si>
  <si>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</si>
  <si>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</si>
  <si>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</si>
  <si>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</si>
  <si>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</si>
  <si>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</si>
  <si>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</si>
  <si>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</si>
  <si>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</si>
  <si>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</si>
  <si>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</si>
  <si>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</si>
  <si>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</si>
  <si>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</si>
  <si>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</si>
  <si>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</si>
  <si>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</si>
  <si>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</si>
  <si>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</si>
  <si>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</si>
  <si>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</si>
  <si>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</si>
  <si>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</si>
  <si>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</si>
  <si>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</si>
  <si>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</si>
  <si>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</si>
  <si>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</si>
  <si>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</si>
  <si>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</si>
  <si>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</si>
  <si>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</si>
  <si>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</si>
  <si>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</si>
  <si>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</si>
  <si>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</si>
  <si>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</si>
  <si>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</si>
  <si>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</si>
  <si>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</si>
  <si>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</si>
  <si>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</si>
  <si>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</si>
  <si>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</si>
  <si>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</si>
  <si>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</si>
  <si>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</si>
  <si>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</si>
  <si>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</si>
  <si>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</si>
  <si>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</si>
  <si>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</si>
  <si>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</si>
  <si>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</si>
  <si>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</si>
  <si>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</si>
  <si>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</si>
  <si>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</si>
  <si>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</si>
  <si>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</si>
  <si>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</si>
  <si>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</si>
  <si>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</si>
  <si>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</si>
  <si>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</si>
  <si>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</si>
  <si>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</si>
  <si>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</si>
  <si>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</si>
  <si>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</si>
  <si>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</si>
  <si>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</si>
  <si>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</si>
  <si>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</si>
  <si>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</si>
  <si>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</si>
  <si>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</si>
  <si>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</si>
  <si>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</si>
  <si>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</si>
  <si>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</si>
  <si>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</si>
  <si>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</si>
  <si>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</si>
  <si>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</si>
  <si>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</si>
  <si>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</si>
  <si>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</si>
  <si>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</si>
  <si>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</si>
  <si>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</si>
  <si>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</si>
  <si>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</si>
  <si>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</si>
  <si>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</si>
  <si>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</si>
  <si>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</si>
  <si>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</si>
  <si>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</si>
  <si>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</si>
  <si>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</si>
  <si>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</si>
  <si>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</si>
  <si>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</si>
  <si>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</si>
  <si>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</si>
  <si>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</si>
  <si>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</si>
  <si>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</si>
  <si>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</si>
  <si>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</si>
  <si>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</si>
  <si>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</si>
  <si>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</si>
  <si>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</si>
  <si>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</si>
  <si>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</si>
  <si>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</si>
  <si>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</si>
  <si>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</si>
  <si>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</si>
  <si>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</si>
  <si>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</si>
  <si>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</si>
  <si>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</si>
  <si>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</si>
  <si>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</si>
  <si>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</si>
  <si>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</si>
  <si>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</si>
  <si>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</si>
  <si>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</si>
  <si>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</si>
  <si>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</si>
  <si>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</si>
  <si>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</si>
  <si>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</si>
  <si>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</si>
  <si>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</si>
  <si>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</si>
  <si>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</si>
  <si>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</si>
  <si>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</si>
  <si>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</si>
  <si>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</si>
  <si>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</si>
  <si>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</si>
  <si>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</si>
  <si>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</si>
  <si>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</si>
  <si>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</si>
  <si>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</si>
  <si>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</si>
  <si>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</si>
  <si>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</si>
  <si>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</si>
  <si>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</si>
  <si>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</si>
  <si>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</si>
  <si>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</si>
  <si>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</si>
  <si>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</si>
  <si>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</si>
  <si>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</si>
  <si>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</si>
  <si>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</si>
  <si>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</si>
  <si>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</si>
  <si>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</si>
  <si>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</si>
  <si>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</si>
  <si>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</si>
  <si>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</si>
  <si>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</si>
  <si>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</si>
  <si>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</si>
  <si>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</si>
  <si>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</si>
  <si>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</si>
  <si>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</si>
  <si>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</si>
  <si>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</si>
  <si>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</si>
  <si>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</si>
  <si>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</si>
  <si>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</si>
  <si>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</si>
  <si>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</si>
  <si>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</si>
  <si>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</si>
  <si>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</si>
  <si>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</si>
  <si>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</si>
  <si>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</si>
  <si>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</si>
  <si>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</si>
  <si>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</si>
  <si>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</si>
  <si>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</si>
  <si>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</si>
  <si>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</si>
  <si>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</si>
  <si>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</si>
  <si>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</si>
  <si>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</si>
  <si>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</si>
  <si>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</si>
  <si>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</si>
  <si>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</si>
  <si>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</si>
  <si>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</si>
  <si>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</si>
  <si>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</si>
  <si>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</si>
  <si>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</si>
  <si>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</si>
  <si>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</si>
  <si>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</si>
  <si>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</si>
  <si>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</si>
  <si>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</si>
  <si>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</si>
  <si>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</si>
  <si>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</si>
  <si>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</si>
  <si>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</si>
  <si>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</si>
  <si>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</si>
  <si>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</si>
  <si>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</si>
  <si>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</si>
  <si>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</si>
  <si>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</si>
  <si>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</si>
  <si>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</si>
  <si>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</si>
  <si>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</si>
  <si>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</si>
  <si>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</si>
  <si>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</si>
  <si>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</si>
  <si>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</si>
  <si>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</si>
  <si>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</si>
  <si>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</si>
  <si>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</si>
  <si>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</si>
  <si>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</si>
  <si>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</si>
  <si>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</si>
  <si>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</si>
  <si>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</si>
  <si>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</si>
  <si>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</si>
  <si>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</si>
  <si>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</si>
  <si>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</si>
  <si>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</si>
  <si>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</si>
  <si>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</si>
  <si>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</si>
  <si>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</si>
  <si>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</si>
  <si>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</si>
  <si>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</si>
  <si>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</si>
  <si>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</si>
  <si>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</si>
  <si>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</si>
  <si>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</si>
  <si>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</si>
  <si>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</si>
  <si>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</si>
  <si>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</si>
  <si>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</si>
  <si>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</si>
  <si>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</si>
  <si>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</si>
  <si>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</si>
  <si>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</si>
  <si>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</si>
  <si>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</si>
  <si>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</si>
  <si>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</si>
  <si>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</si>
  <si>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</si>
  <si>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</si>
  <si>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</si>
  <si>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</si>
  <si>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</si>
  <si>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</si>
  <si>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</si>
  <si>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</si>
  <si>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</si>
  <si>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</si>
  <si>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</si>
  <si>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</si>
  <si>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</si>
  <si>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</si>
  <si>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</si>
  <si>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</si>
  <si>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</si>
  <si>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</si>
  <si>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</si>
  <si>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</si>
  <si>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</si>
  <si>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</si>
  <si>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</si>
  <si>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</si>
  <si>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</si>
  <si>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</si>
  <si>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</si>
  <si>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</si>
  <si>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</si>
  <si>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</si>
  <si>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</si>
  <si>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</si>
  <si>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</si>
  <si>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</si>
  <si>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</si>
  <si>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</si>
  <si>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</si>
  <si>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</si>
  <si>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</si>
  <si>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</si>
  <si>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</si>
  <si>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</si>
  <si>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</si>
  <si>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</si>
  <si>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</si>
  <si>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</si>
  <si>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</si>
  <si>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</si>
  <si>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</si>
  <si>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</si>
  <si>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</si>
  <si>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</si>
  <si>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</si>
  <si>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</si>
  <si>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</si>
  <si>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</si>
  <si>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</si>
  <si>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</si>
  <si>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</si>
  <si>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</si>
  <si>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</si>
  <si>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</si>
  <si>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</si>
  <si>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</si>
  <si>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</si>
  <si>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</si>
  <si>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</si>
  <si>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</si>
  <si>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</si>
  <si>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</si>
  <si>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</si>
  <si>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</si>
  <si>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</si>
  <si>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</si>
  <si>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</si>
  <si>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</si>
  <si>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</si>
  <si>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</si>
  <si>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</si>
  <si>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</si>
  <si>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</si>
  <si>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</si>
  <si>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</si>
  <si>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</si>
  <si>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</si>
  <si>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</si>
  <si>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</si>
  <si>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</si>
  <si>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</si>
  <si>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</si>
  <si>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</si>
  <si>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</si>
  <si>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</si>
  <si>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</si>
  <si>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</si>
  <si>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</si>
  <si>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</si>
  <si>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</si>
  <si>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</si>
  <si>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</si>
  <si>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</si>
  <si>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</si>
  <si>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</si>
  <si>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</si>
  <si>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</si>
  <si>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</si>
  <si>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</si>
  <si>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</si>
  <si>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</si>
  <si>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</si>
  <si>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</si>
  <si>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</si>
  <si>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</si>
  <si>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</si>
  <si>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</si>
  <si>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</si>
  <si>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</si>
  <si>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</si>
  <si>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</si>
  <si>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</si>
  <si>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</si>
  <si>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</si>
  <si>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</si>
  <si>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</si>
  <si>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</si>
  <si>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</si>
  <si>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</si>
  <si>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</si>
  <si>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</si>
  <si>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</si>
  <si>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</si>
  <si>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</si>
  <si>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</si>
  <si>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</si>
  <si>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</si>
  <si>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</si>
  <si>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</si>
  <si>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</si>
  <si>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</si>
  <si>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</si>
  <si>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</si>
  <si>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</si>
  <si>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</si>
  <si>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</si>
  <si>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</si>
  <si>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</si>
  <si>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</si>
  <si>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</si>
  <si>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</si>
  <si>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</si>
  <si>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</si>
  <si>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</si>
  <si>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</si>
  <si>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</si>
  <si>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</si>
  <si>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</si>
  <si>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</si>
  <si>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</si>
  <si>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</si>
  <si>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</si>
  <si>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</si>
  <si>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</si>
  <si>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</si>
  <si>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</si>
  <si>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</si>
  <si>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</si>
  <si>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</si>
  <si>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</si>
  <si>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</si>
  <si>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</si>
  <si>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</si>
  <si>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</si>
  <si>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</si>
  <si>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</si>
  <si>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</si>
  <si>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</si>
  <si>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</si>
  <si>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</si>
  <si>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</si>
  <si>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</si>
  <si>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</si>
  <si>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</si>
  <si>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</si>
  <si>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</si>
  <si>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</si>
  <si>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</si>
  <si>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</si>
  <si>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</si>
  <si>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</si>
  <si>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</si>
  <si>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</si>
  <si>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</si>
  <si>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</si>
  <si>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</si>
  <si>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</si>
  <si>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</si>
  <si>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</si>
  <si>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</si>
  <si>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</si>
  <si>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</si>
  <si>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</si>
  <si>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</si>
  <si>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</si>
  <si>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</si>
  <si>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</si>
  <si>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</si>
  <si>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</si>
  <si>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</si>
  <si>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</si>
  <si>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</si>
  <si>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</si>
  <si>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</si>
  <si>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</si>
  <si>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</si>
  <si>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</si>
  <si>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</si>
  <si>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</si>
  <si>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</si>
  <si>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</si>
  <si>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</si>
  <si>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</si>
  <si>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</si>
  <si>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</si>
  <si>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</si>
  <si>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</si>
  <si>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</si>
  <si>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</si>
  <si>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</si>
  <si>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</si>
  <si>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</si>
  <si>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</si>
  <si>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</si>
  <si>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</si>
  <si>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</si>
  <si>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</si>
  <si>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</si>
  <si>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</si>
  <si>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</si>
  <si>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</si>
  <si>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</si>
  <si>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</si>
  <si>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</si>
  <si>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</si>
  <si>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</si>
  <si>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</si>
  <si>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</si>
  <si>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</si>
  <si>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</si>
  <si>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</si>
  <si>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</si>
  <si>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</si>
  <si>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</si>
  <si>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</si>
  <si>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</si>
  <si>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</si>
  <si>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</si>
  <si>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</si>
  <si>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</si>
  <si>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</si>
  <si>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</si>
  <si>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</si>
  <si>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</si>
  <si>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</si>
  <si>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</si>
  <si>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</si>
  <si>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</si>
  <si>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</si>
  <si>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</si>
  <si>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</si>
  <si>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</si>
  <si>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</si>
  <si>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</si>
  <si>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</si>
  <si>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</si>
  <si>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</si>
  <si>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</si>
  <si>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</si>
  <si>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</si>
  <si>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</si>
  <si>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</si>
  <si>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</si>
  <si>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</si>
  <si>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</si>
  <si>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</si>
  <si>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</si>
  <si>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</si>
  <si>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</si>
  <si>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</si>
  <si>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</si>
  <si>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</si>
  <si>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</si>
  <si>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</si>
  <si>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</si>
  <si>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</si>
  <si>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</si>
  <si>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</si>
  <si>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</si>
  <si>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</si>
  <si>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</si>
  <si>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</si>
  <si>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</si>
  <si>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</si>
  <si>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</si>
  <si>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</si>
  <si>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</si>
  <si>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</si>
  <si>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</si>
  <si>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</si>
  <si>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</si>
  <si>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</si>
  <si>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</si>
  <si>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</si>
  <si>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</si>
  <si>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</si>
  <si>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</si>
  <si>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</si>
  <si>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</si>
  <si>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</si>
  <si>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</si>
  <si>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</si>
  <si>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</si>
  <si>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</si>
  <si>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</si>
  <si>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</si>
  <si>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</si>
  <si>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</si>
  <si>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</si>
  <si>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</si>
  <si>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</si>
  <si>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</si>
  <si>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</si>
  <si>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</si>
  <si>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</si>
  <si>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</si>
  <si>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</si>
  <si>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</si>
  <si>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</si>
  <si>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</si>
  <si>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</si>
  <si>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</si>
  <si>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</si>
  <si>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</si>
  <si>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</si>
  <si>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</si>
  <si>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</si>
  <si>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</si>
  <si>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</si>
  <si>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</si>
  <si>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</si>
  <si>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</si>
  <si>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</si>
  <si>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</si>
  <si>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</si>
  <si>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</si>
  <si>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</si>
  <si>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</si>
  <si>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</si>
  <si>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</si>
  <si>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</si>
  <si>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</si>
  <si>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</si>
  <si>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</si>
  <si>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</si>
  <si>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</si>
  <si>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</si>
  <si>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</si>
  <si>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</si>
  <si>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</si>
  <si>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</si>
  <si>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</si>
  <si>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</si>
  <si>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</si>
  <si>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</si>
  <si>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</si>
  <si>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</si>
  <si>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</si>
  <si>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</si>
  <si>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</si>
  <si>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</si>
  <si>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</si>
  <si>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</si>
  <si>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</si>
  <si>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</si>
  <si>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</si>
  <si>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</si>
  <si>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</si>
  <si>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</si>
  <si>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</si>
  <si>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</si>
  <si>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</si>
  <si>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</si>
  <si>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</si>
  <si>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</si>
  <si>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</si>
  <si>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</si>
  <si>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</si>
  <si>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</si>
  <si>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</si>
  <si>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</si>
  <si>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</si>
  <si>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</si>
  <si>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</si>
  <si>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</si>
  <si>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</si>
  <si>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</si>
  <si>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</si>
  <si>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</si>
  <si>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</si>
  <si>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</si>
  <si>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</si>
  <si>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</si>
  <si>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</si>
  <si>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</si>
  <si>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</si>
  <si>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</si>
  <si>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</si>
  <si>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</si>
  <si>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</si>
  <si>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</si>
  <si>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</si>
  <si>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</si>
  <si>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</si>
  <si>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</si>
  <si>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</si>
  <si>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</si>
  <si>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</si>
  <si>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</si>
  <si>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</si>
  <si>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</si>
  <si>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</si>
  <si>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</si>
  <si>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</si>
  <si>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</si>
  <si>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</si>
  <si>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</si>
  <si>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</si>
  <si>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</si>
  <si>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</si>
  <si>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</si>
  <si>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</si>
  <si>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</si>
  <si>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</si>
  <si>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</si>
  <si>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</si>
  <si>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</si>
  <si>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</si>
  <si>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</si>
  <si>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</si>
  <si>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</si>
  <si>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</si>
  <si>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</si>
  <si>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</si>
  <si>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</si>
  <si>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</si>
  <si>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</si>
  <si>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</si>
  <si>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</si>
  <si>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</si>
  <si>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</si>
  <si>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</si>
  <si>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</si>
  <si>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</si>
  <si>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</si>
  <si>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</si>
  <si>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</si>
  <si>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</si>
  <si>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</si>
  <si>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</si>
  <si>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</si>
  <si>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</si>
  <si>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</si>
  <si>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</si>
  <si>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</si>
  <si>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</si>
  <si>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</si>
  <si>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</si>
  <si>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</si>
  <si>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</si>
  <si>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</si>
  <si>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</si>
  <si>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</si>
  <si>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</si>
  <si>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</si>
  <si>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</si>
  <si>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</si>
  <si>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</si>
  <si>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</si>
  <si>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</si>
  <si>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</si>
  <si>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</si>
  <si>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</si>
  <si>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</si>
  <si>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</si>
  <si>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</si>
  <si>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</si>
  <si>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</si>
  <si>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</si>
  <si>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</si>
  <si>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</si>
  <si>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</si>
  <si>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</si>
  <si>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</si>
  <si>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</si>
  <si>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</si>
  <si>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</si>
  <si>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</si>
  <si>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</si>
  <si>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</si>
  <si>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</si>
  <si>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</si>
  <si>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</si>
  <si>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</si>
  <si>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</si>
  <si>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</si>
  <si>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</si>
  <si>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</si>
  <si>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</si>
  <si>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</si>
  <si>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</si>
  <si>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</si>
  <si>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</si>
  <si>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</si>
  <si>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</si>
  <si>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</si>
  <si>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</si>
  <si>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</si>
  <si>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</si>
  <si>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</si>
  <si>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</si>
  <si>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</si>
  <si>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</si>
  <si>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</si>
  <si>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</si>
  <si>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</si>
  <si>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</si>
  <si>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</si>
  <si>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</si>
  <si>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</si>
  <si>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</si>
  <si>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</si>
  <si>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</si>
  <si>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</si>
  <si>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</si>
  <si>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</si>
  <si>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</si>
  <si>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</si>
  <si>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</si>
  <si>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</si>
  <si>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</si>
  <si>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</si>
  <si>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</si>
  <si>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</si>
  <si>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</si>
  <si>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</si>
  <si>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</si>
  <si>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</si>
  <si>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</si>
  <si>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</si>
  <si>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</si>
  <si>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</si>
  <si>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</si>
  <si>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</si>
  <si>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</si>
  <si>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</si>
  <si>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</si>
  <si>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</si>
  <si>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</si>
  <si>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</si>
  <si>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</si>
  <si>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</si>
  <si>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</si>
  <si>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</si>
  <si>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</si>
  <si>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</si>
  <si>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</si>
  <si>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</si>
  <si>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</si>
  <si>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</si>
  <si>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</si>
  <si>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</si>
  <si>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</si>
  <si>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</si>
  <si>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</si>
  <si>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</si>
  <si>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</si>
  <si>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</si>
  <si>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</si>
  <si>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</si>
  <si>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</si>
  <si>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</si>
  <si>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</si>
  <si>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</si>
  <si>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</si>
  <si>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</si>
  <si>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</si>
  <si>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</si>
  <si>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</si>
  <si>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</si>
  <si>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</si>
  <si>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</si>
  <si>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</si>
  <si>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</si>
  <si>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</si>
  <si>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</si>
  <si>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</si>
  <si>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</si>
  <si>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</si>
  <si>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</si>
  <si>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</si>
  <si>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</si>
  <si>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</si>
  <si>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</si>
  <si>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</si>
  <si>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</si>
  <si>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</si>
  <si>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</si>
  <si>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</si>
  <si>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</si>
  <si>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</si>
  <si>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</si>
  <si>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</si>
  <si>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</si>
  <si>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</si>
  <si>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</si>
  <si>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</si>
  <si>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</si>
  <si>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</si>
  <si>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</si>
  <si>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</si>
  <si>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</si>
  <si>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</si>
  <si>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</si>
  <si>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</si>
  <si>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</si>
  <si>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</si>
  <si>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</si>
  <si>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</si>
  <si>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</si>
  <si>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</si>
  <si>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</si>
  <si>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</si>
  <si>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</si>
  <si>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</si>
  <si>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</si>
  <si>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</si>
  <si>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</si>
  <si>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</si>
  <si>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</si>
  <si>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</si>
  <si>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</si>
  <si>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</si>
  <si>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</si>
  <si>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</si>
  <si>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</si>
  <si>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</si>
  <si>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</si>
  <si>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</si>
  <si>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</si>
  <si>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</si>
  <si>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</si>
  <si>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</si>
  <si>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</si>
  <si>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</si>
  <si>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</si>
  <si>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</si>
  <si>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</si>
  <si>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</si>
  <si>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</si>
  <si>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</si>
  <si>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</si>
  <si>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</si>
  <si>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</si>
  <si>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</si>
  <si>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</si>
  <si>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</si>
  <si>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</si>
  <si>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</si>
  <si>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</si>
  <si>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</si>
  <si>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</si>
  <si>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</si>
  <si>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</si>
  <si>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</si>
  <si>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</si>
  <si>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</si>
  <si>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</si>
  <si>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</si>
  <si>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</si>
  <si>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</si>
  <si>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</si>
  <si>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</si>
  <si>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</si>
  <si>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</si>
  <si>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</si>
  <si>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</si>
  <si>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</si>
  <si>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</si>
  <si>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</si>
  <si>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</si>
  <si>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</si>
  <si>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</si>
  <si>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</si>
  <si>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</si>
  <si>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</si>
  <si>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</si>
  <si>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</si>
  <si>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</si>
  <si>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</si>
  <si>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</si>
  <si>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</si>
  <si>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</si>
  <si>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</si>
  <si>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</si>
  <si>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</si>
  <si>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</si>
  <si>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</si>
  <si>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</si>
  <si>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</si>
  <si>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</si>
  <si>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</si>
  <si>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</si>
  <si>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</si>
  <si>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</si>
  <si>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</si>
  <si>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</si>
  <si>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</si>
  <si>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</si>
  <si>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</si>
  <si>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</si>
  <si>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</si>
  <si>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</si>
  <si>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</si>
  <si>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</si>
  <si>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</si>
  <si>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</si>
  <si>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</si>
  <si>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</si>
  <si>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</si>
  <si>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</si>
  <si>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</si>
  <si>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</si>
  <si>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</si>
  <si>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</si>
  <si>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</si>
  <si>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</si>
  <si>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</si>
  <si>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</si>
  <si>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</si>
  <si>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</si>
  <si>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</si>
  <si>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</si>
  <si>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</si>
  <si>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</si>
  <si>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</si>
  <si>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</si>
  <si>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</si>
  <si>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</si>
  <si>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</si>
  <si>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</si>
  <si>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</si>
  <si>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</si>
  <si>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</si>
  <si>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</si>
  <si>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</si>
  <si>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</si>
  <si>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</si>
  <si>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</si>
  <si>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</si>
  <si>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</si>
  <si>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</si>
  <si>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</si>
  <si>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</si>
  <si>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</si>
  <si>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</si>
  <si>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</si>
  <si>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</si>
  <si>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</si>
  <si>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</si>
  <si>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</si>
  <si>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</si>
  <si>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</si>
  <si>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</si>
  <si>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</si>
  <si>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</si>
  <si>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</si>
  <si>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</si>
  <si>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</si>
  <si>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</si>
  <si>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</si>
  <si>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</si>
  <si>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</si>
  <si>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</si>
  <si>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</si>
  <si>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</si>
  <si>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</si>
  <si>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</si>
  <si>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</si>
  <si>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</si>
  <si>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</si>
  <si>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</si>
  <si>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</si>
  <si>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</si>
  <si>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</si>
  <si>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</si>
  <si>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</si>
  <si>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</si>
  <si>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</si>
  <si>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</si>
  <si>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</si>
  <si>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</si>
  <si>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</si>
  <si>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</si>
  <si>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</si>
  <si>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</si>
  <si>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</si>
  <si>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</si>
  <si>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</si>
  <si>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</si>
  <si>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</si>
  <si>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</si>
  <si>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</si>
  <si>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</si>
  <si>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</si>
  <si>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</si>
  <si>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</si>
  <si>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</si>
  <si>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</si>
  <si>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</si>
  <si>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</si>
  <si>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</si>
  <si>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</si>
  <si>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</si>
  <si>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</si>
  <si>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</si>
  <si>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</si>
  <si>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</si>
  <si>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</si>
  <si>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</si>
  <si>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</si>
  <si>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</si>
  <si>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</si>
  <si>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</si>
  <si>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</si>
  <si>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</si>
  <si>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</si>
  <si>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</si>
  <si>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</si>
  <si>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</si>
  <si>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</si>
  <si>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</si>
  <si>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</si>
  <si>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</si>
  <si>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</si>
  <si>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</si>
  <si>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</si>
  <si>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</si>
  <si>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</si>
  <si>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</si>
  <si>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</si>
  <si>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</si>
  <si>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</si>
  <si>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</si>
  <si>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</si>
  <si>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</si>
  <si>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</si>
  <si>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</si>
  <si>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</si>
  <si>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</si>
  <si>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</si>
  <si>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</si>
  <si>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</si>
  <si>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</si>
  <si>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</si>
  <si>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</si>
  <si>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</si>
  <si>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</si>
  <si>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</si>
  <si>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</si>
  <si>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</si>
  <si>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</si>
  <si>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</si>
  <si>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</si>
  <si>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</si>
  <si>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</si>
  <si>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</si>
  <si>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</si>
  <si>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</si>
  <si>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</si>
  <si>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</si>
  <si>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</si>
  <si>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</si>
  <si>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</si>
  <si>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</si>
  <si>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</si>
  <si>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</si>
  <si>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</si>
  <si>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</si>
  <si>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</si>
  <si>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</si>
  <si>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</si>
  <si>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</si>
  <si>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</si>
  <si>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</si>
  <si>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</si>
  <si>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</si>
  <si>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</si>
  <si>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</si>
  <si>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</si>
  <si>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</si>
  <si>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</si>
  <si>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</si>
  <si>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</si>
  <si>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</si>
  <si>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</si>
  <si>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</si>
  <si>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</si>
  <si>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</si>
  <si>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</si>
  <si>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</si>
  <si>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</si>
  <si>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</si>
  <si>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</si>
  <si>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</si>
  <si>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</si>
  <si>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</si>
  <si>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</si>
  <si>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</si>
  <si>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</si>
  <si>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</si>
  <si>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</si>
  <si>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</si>
  <si>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</si>
  <si>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</si>
  <si>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</si>
  <si>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</si>
  <si>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</si>
  <si>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</si>
  <si>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</si>
  <si>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</si>
  <si>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</si>
  <si>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</si>
  <si>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</si>
  <si>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</si>
  <si>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</si>
  <si>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</si>
  <si>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</si>
  <si>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</si>
  <si>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</si>
  <si>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</si>
  <si>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</si>
  <si>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</si>
  <si>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</si>
  <si>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</si>
  <si>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</si>
  <si>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</si>
  <si>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</si>
  <si>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</si>
  <si>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</si>
  <si>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</si>
  <si>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</si>
  <si>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</si>
  <si>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</si>
  <si>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</si>
  <si>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</si>
  <si>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</si>
  <si>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</si>
  <si>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</si>
  <si>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</si>
  <si>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</si>
  <si>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</si>
  <si>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</si>
  <si>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</si>
  <si>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</si>
  <si>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</si>
  <si>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</si>
  <si>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</si>
  <si>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</si>
  <si>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</si>
  <si>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</si>
  <si>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</si>
  <si>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</si>
  <si>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</si>
  <si>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</si>
  <si>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</si>
  <si>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</si>
  <si>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</si>
  <si>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</si>
  <si>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</si>
  <si>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</si>
  <si>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</si>
  <si>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</si>
  <si>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</si>
  <si>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</si>
  <si>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</si>
  <si>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</si>
  <si>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</si>
  <si>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</si>
  <si>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</si>
  <si>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</si>
  <si>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</si>
  <si>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</si>
  <si>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</si>
  <si>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</si>
  <si>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</si>
  <si>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</si>
  <si>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</si>
  <si>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</si>
  <si>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</si>
  <si>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</si>
  <si>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</si>
  <si>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</si>
  <si>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</si>
  <si>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</si>
  <si>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</si>
  <si>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</si>
  <si>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</si>
  <si>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</si>
  <si>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</si>
  <si>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</si>
  <si>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</si>
  <si>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</si>
  <si>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</si>
  <si>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</si>
  <si>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</si>
  <si>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</si>
  <si>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</si>
  <si>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</si>
  <si>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</si>
  <si>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</si>
  <si>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</si>
  <si>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</si>
  <si>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</si>
  <si>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</si>
  <si>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</si>
  <si>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</si>
  <si>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</si>
  <si>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</si>
  <si>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</si>
  <si>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</si>
  <si>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</si>
  <si>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</si>
  <si>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</si>
  <si>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</si>
  <si>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</si>
  <si>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</si>
  <si>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</si>
  <si>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</si>
  <si>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</si>
  <si>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</si>
  <si>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</si>
  <si>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</si>
  <si>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</si>
  <si>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</si>
  <si>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</si>
  <si>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</si>
  <si>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</si>
  <si>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</si>
  <si>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</si>
  <si>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</si>
  <si>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</si>
  <si>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</si>
  <si>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</si>
  <si>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</si>
  <si>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</si>
  <si>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</si>
  <si>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</si>
  <si>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</si>
  <si>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</si>
  <si>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</si>
  <si>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</si>
  <si>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</si>
  <si>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</si>
  <si>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</si>
  <si>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</si>
  <si>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</si>
  <si>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</si>
  <si>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</si>
  <si>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</si>
  <si>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</si>
  <si>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</si>
  <si>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</si>
  <si>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</si>
  <si>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</si>
  <si>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</si>
  <si>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</si>
  <si>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</si>
  <si>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</si>
  <si>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</si>
  <si>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</si>
  <si>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</si>
  <si>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</si>
  <si>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</si>
  <si>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</si>
  <si>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</si>
  <si>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</si>
  <si>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</si>
  <si>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</si>
  <si>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</si>
  <si>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</si>
  <si>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</si>
  <si>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</si>
  <si>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</si>
  <si>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</si>
  <si>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</si>
  <si>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</si>
  <si>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</si>
  <si>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</si>
  <si>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</si>
  <si>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</si>
  <si>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</si>
  <si>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</si>
  <si>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</si>
  <si>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</si>
  <si>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</si>
  <si>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</si>
  <si>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</si>
  <si>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</si>
  <si>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</si>
  <si>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</si>
  <si>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</si>
  <si>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</si>
  <si>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</si>
  <si>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</si>
  <si>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</si>
  <si>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</si>
  <si>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</si>
  <si>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</si>
  <si>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</si>
  <si>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</si>
  <si>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</si>
  <si>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</si>
  <si>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</si>
  <si>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</si>
  <si>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</si>
  <si>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</si>
  <si>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</si>
  <si>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</si>
  <si>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</si>
  <si>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</si>
  <si>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</si>
  <si>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</si>
  <si>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</si>
  <si>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</si>
  <si>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</si>
  <si>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</si>
  <si>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</si>
  <si>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</si>
  <si>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</si>
  <si>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</si>
  <si>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</si>
  <si>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</si>
  <si>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</si>
  <si>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</si>
  <si>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</si>
  <si>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</si>
  <si>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</si>
  <si>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</si>
  <si>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</si>
  <si>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</si>
  <si>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</si>
  <si>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</si>
  <si>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</si>
  <si>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</si>
  <si>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</si>
  <si>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</si>
  <si>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</si>
  <si>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</si>
  <si>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</si>
  <si>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</si>
  <si>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</si>
  <si>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</si>
  <si>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</si>
  <si>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</si>
  <si>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</si>
  <si>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</si>
  <si>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</si>
  <si>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</si>
  <si>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</si>
  <si>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</si>
  <si>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</si>
  <si>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</si>
  <si>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</si>
  <si>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</si>
  <si>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</si>
  <si>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</si>
  <si>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</si>
  <si>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</si>
  <si>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</si>
  <si>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</si>
  <si>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</si>
  <si>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</si>
  <si>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</si>
  <si>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</si>
  <si>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</si>
  <si>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</si>
  <si>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</si>
  <si>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</si>
  <si>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</si>
  <si>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</si>
  <si>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</si>
  <si>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</si>
  <si>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</si>
  <si>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</si>
  <si>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63084848982</t>
  </si>
  <si>
    <t>03101096</t>
  </si>
  <si>
    <t>080026991</t>
  </si>
  <si>
    <t>RADIO VRBOVEC D.O.O.</t>
  </si>
  <si>
    <t>VRBOVEC</t>
  </si>
  <si>
    <t>TRG PETRA ZRINSKOG 7A</t>
  </si>
  <si>
    <t>radiovrbovec@radiovrbovec.hr</t>
  </si>
  <si>
    <t>www.radiovrbovec.hr</t>
  </si>
  <si>
    <t>01/2791-133</t>
  </si>
  <si>
    <t>ANITA BATARELO</t>
  </si>
  <si>
    <t>01-2791-103</t>
  </si>
  <si>
    <t>Anita Batarelo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</si>
</sst>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thin"/>
      <right style="thin">
        <color indexed="9"/>
      </right>
      <top style="thin"/>
      <bottom style="medium">
        <color indexed="22"/>
      </bottom>
    </border>
    <border>
      <left style="thin"/>
      <right style="thin">
        <color indexed="9"/>
      </right>
      <top style="medium">
        <color indexed="22"/>
      </top>
      <bottom style="thin"/>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27" fillId="37" borderId="64"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5"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8" fillId="34" borderId="15" xfId="0" applyFont="1" applyFill="1" applyBorder="1" applyAlignment="1">
      <alignment horizontal="left" vertical="center" wrapText="1"/>
    </xf>
    <xf numFmtId="0" fontId="13" fillId="36" borderId="66" xfId="0" applyFont="1" applyFill="1" applyBorder="1" applyAlignment="1" applyProtection="1">
      <alignment horizontal="center" vertical="center" wrapText="1"/>
      <protection hidden="1"/>
    </xf>
    <xf numFmtId="0" fontId="14" fillId="36" borderId="67"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7" xfId="0" applyFont="1" applyFill="1" applyBorder="1" applyAlignment="1">
      <alignment horizontal="center" vertical="center" wrapText="1"/>
    </xf>
    <xf numFmtId="0" fontId="27" fillId="38" borderId="65"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4"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4"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5"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5"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7"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5017.16</v>
      </c>
      <c r="I3" s="31">
        <f>ABS(ROUND(J3,0)-J3)+ABS(ROUND(K3,0)-K3)</f>
        <v>0</v>
      </c>
      <c r="J3" s="31">
        <f>Bilanca!I10</f>
        <v>105582</v>
      </c>
      <c r="K3" s="31">
        <f>Bilanca!J10</f>
        <v>72638</v>
      </c>
    </row>
    <row r="4" spans="1:11" ht="12.75">
      <c r="A4" s="4" t="s">
        <v>1088</v>
      </c>
      <c r="B4" s="29" t="s">
        <v>1888</v>
      </c>
      <c r="D4" s="4" t="s">
        <v>1521</v>
      </c>
      <c r="E4" s="4">
        <v>1</v>
      </c>
      <c r="F4" s="4">
        <f>Bilanca!G11</f>
        <v>3</v>
      </c>
      <c r="G4" s="4">
        <f>IF(Bilanca!H11=0,"",Bilanca!H11)</f>
      </c>
      <c r="H4" s="30">
        <f>J4/100*F4+2*K4/100*F4</f>
        <v>1305.75</v>
      </c>
      <c r="I4" s="31">
        <f>ABS(ROUND(J4,0)-J4)+ABS(ROUND(K4,0)-K4)</f>
        <v>0</v>
      </c>
      <c r="J4" s="31">
        <f>Bilanca!I11</f>
        <v>9933</v>
      </c>
      <c r="K4" s="31">
        <f>Bilanca!J11</f>
        <v>16796</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03101096</v>
      </c>
      <c r="D6" s="4" t="s">
        <v>1521</v>
      </c>
      <c r="E6" s="4">
        <v>1</v>
      </c>
      <c r="F6" s="4">
        <f>Bilanca!G13</f>
        <v>5</v>
      </c>
      <c r="G6" s="4">
        <f>IF(Bilanca!H13=0,"",Bilanca!H13)</f>
      </c>
      <c r="H6" s="30">
        <f aca="true" t="shared" si="0" ref="H6:H45">J6/100*F6+2*K6/100*F6</f>
        <v>2176.25</v>
      </c>
      <c r="I6" s="31">
        <f aca="true" t="shared" si="1" ref="I6:I45">ABS(ROUND(J6,0)-J6)+ABS(ROUND(K6,0)-K6)</f>
        <v>0</v>
      </c>
      <c r="J6" s="31">
        <f>Bilanca!I13</f>
        <v>9933</v>
      </c>
      <c r="K6" s="31">
        <f>Bilanca!J13</f>
        <v>16796</v>
      </c>
    </row>
    <row r="7" spans="1:11" ht="12.75">
      <c r="A7" s="4" t="s">
        <v>2353</v>
      </c>
      <c r="B7" s="29" t="str">
        <f>RefStr!M27</f>
        <v>080026991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63084848982</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RADIO VRBOVEC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10340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VRBOVEC</v>
      </c>
      <c r="D11" s="4" t="s">
        <v>1521</v>
      </c>
      <c r="E11" s="4">
        <v>1</v>
      </c>
      <c r="F11" s="4">
        <f>Bilanca!G18</f>
        <v>10</v>
      </c>
      <c r="G11" s="4">
        <f>IF(Bilanca!H18=0,"",Bilanca!H18)</f>
      </c>
      <c r="H11" s="30">
        <f t="shared" si="0"/>
        <v>20733.3</v>
      </c>
      <c r="I11" s="31">
        <f t="shared" si="1"/>
        <v>0</v>
      </c>
      <c r="J11" s="31">
        <f>Bilanca!I18</f>
        <v>95649</v>
      </c>
      <c r="K11" s="31">
        <f>Bilanca!J18</f>
        <v>55842</v>
      </c>
    </row>
    <row r="12" spans="1:11" ht="12.75">
      <c r="A12" s="4" t="s">
        <v>2357</v>
      </c>
      <c r="B12" s="29" t="str">
        <f>TRIM(RefStr!C33)</f>
        <v>TRG PETRA ZRINSKOG 7A</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radiovrbovec@radiovrbovec.hr</v>
      </c>
      <c r="D13" s="4" t="s">
        <v>1521</v>
      </c>
      <c r="E13" s="4">
        <v>1</v>
      </c>
      <c r="F13" s="4">
        <f>Bilanca!G20</f>
        <v>12</v>
      </c>
      <c r="G13" s="4">
        <f>IF(Bilanca!H20=0,"",Bilanca!H20)</f>
      </c>
      <c r="H13" s="30">
        <f t="shared" si="0"/>
        <v>0</v>
      </c>
      <c r="I13" s="31">
        <f t="shared" si="1"/>
        <v>0</v>
      </c>
      <c r="J13" s="31">
        <f>Bilanca!I20</f>
        <v>0</v>
      </c>
      <c r="K13" s="31">
        <f>Bilanca!J20</f>
        <v>0</v>
      </c>
    </row>
    <row r="14" spans="1:11" ht="12.75">
      <c r="A14" s="4" t="s">
        <v>1194</v>
      </c>
      <c r="B14" s="29" t="str">
        <f>TRIM(RefStr!C37)</f>
        <v>www.radiovrbovec.hr</v>
      </c>
      <c r="D14" s="4" t="s">
        <v>1521</v>
      </c>
      <c r="E14" s="4">
        <v>1</v>
      </c>
      <c r="F14" s="4">
        <f>Bilanca!G21</f>
        <v>13</v>
      </c>
      <c r="G14" s="4">
        <f>IF(Bilanca!H21=0,"",Bilanca!H21)</f>
      </c>
      <c r="H14" s="30">
        <f t="shared" si="0"/>
        <v>0</v>
      </c>
      <c r="I14" s="31">
        <f t="shared" si="1"/>
        <v>0</v>
      </c>
      <c r="J14" s="31">
        <f>Bilanca!I21</f>
        <v>0</v>
      </c>
      <c r="K14" s="31">
        <f>Bilanca!J21</f>
        <v>0</v>
      </c>
    </row>
    <row r="15" spans="1:11" ht="12.75">
      <c r="A15" s="4" t="s">
        <v>2360</v>
      </c>
      <c r="B15" s="29" t="str">
        <f>TEXT(RefStr!J39,"00")</f>
        <v>01</v>
      </c>
      <c r="D15" s="4" t="s">
        <v>1521</v>
      </c>
      <c r="E15" s="4">
        <v>1</v>
      </c>
      <c r="F15" s="4">
        <f>Bilanca!G22</f>
        <v>14</v>
      </c>
      <c r="G15" s="4">
        <f>IF(Bilanca!H22=0,"",Bilanca!H22)</f>
      </c>
      <c r="H15" s="30">
        <f t="shared" si="0"/>
        <v>29026.62</v>
      </c>
      <c r="I15" s="31">
        <f t="shared" si="1"/>
        <v>0</v>
      </c>
      <c r="J15" s="31">
        <f>Bilanca!I22</f>
        <v>95649</v>
      </c>
      <c r="K15" s="31">
        <f>Bilanca!J22</f>
        <v>55842</v>
      </c>
    </row>
    <row r="16" spans="1:11" ht="12.75">
      <c r="A16" s="4" t="s">
        <v>2359</v>
      </c>
      <c r="B16" s="29" t="str">
        <f>TEXT(RefStr!C39,"000")</f>
        <v>508</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5813</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21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5</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5</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6</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574074.24</v>
      </c>
      <c r="I38" s="31">
        <f t="shared" si="1"/>
        <v>0</v>
      </c>
      <c r="J38" s="31">
        <f>Bilanca!I45</f>
        <v>504916</v>
      </c>
      <c r="K38" s="31">
        <f>Bilanca!J45</f>
        <v>523318</v>
      </c>
    </row>
    <row r="39" spans="1:11" ht="12.75">
      <c r="A39" s="4" t="s">
        <v>1216</v>
      </c>
      <c r="B39" s="29" t="str">
        <f>RefStr!C68</f>
        <v>ANITA BATARELO</v>
      </c>
      <c r="D39" s="4" t="s">
        <v>1521</v>
      </c>
      <c r="E39" s="4">
        <v>1</v>
      </c>
      <c r="F39" s="4">
        <f>Bilanca!G46</f>
        <v>38</v>
      </c>
      <c r="G39" s="4">
        <f>IF(Bilanca!H46=0,"",Bilanca!H46)</f>
      </c>
      <c r="H39" s="30">
        <f t="shared" si="0"/>
        <v>0</v>
      </c>
      <c r="I39" s="31">
        <f t="shared" si="1"/>
        <v>0</v>
      </c>
      <c r="J39" s="31">
        <f>Bilanca!I46</f>
        <v>0</v>
      </c>
      <c r="K39" s="31">
        <f>Bilanca!J46</f>
        <v>0</v>
      </c>
    </row>
    <row r="40" spans="1:11" ht="12.75">
      <c r="A40" s="4" t="s">
        <v>1217</v>
      </c>
      <c r="B40" s="29" t="str">
        <f>TRIM(RefStr!C70)</f>
        <v>01-2791-103</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radiovrbovec@radiovrbovec.hr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Anita Batarelo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661408.7</v>
      </c>
      <c r="I47" s="31">
        <f t="shared" si="3"/>
        <v>0</v>
      </c>
      <c r="J47" s="31">
        <f>Bilanca!I54</f>
        <v>504115</v>
      </c>
      <c r="K47" s="31">
        <f>Bilanca!J54</f>
        <v>466865</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120855.07</v>
      </c>
      <c r="I50" s="31">
        <f t="shared" si="3"/>
        <v>0</v>
      </c>
      <c r="J50" s="31">
        <f>Bilanca!I57</f>
        <v>107079</v>
      </c>
      <c r="K50" s="31">
        <f>Bilanca!J57</f>
        <v>69782</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25537.739999999998</v>
      </c>
      <c r="I52" s="31">
        <f t="shared" si="3"/>
        <v>0</v>
      </c>
      <c r="J52" s="31">
        <f>Bilanca!I59</f>
        <v>16660</v>
      </c>
      <c r="K52" s="31">
        <f>Bilanca!J59</f>
        <v>16707</v>
      </c>
    </row>
    <row r="53" spans="1:11" ht="12.75">
      <c r="A53" s="4" t="s">
        <v>532</v>
      </c>
      <c r="B53" s="29" t="str">
        <f>RefStr!I56</f>
        <v>DA</v>
      </c>
      <c r="D53" s="4" t="s">
        <v>1521</v>
      </c>
      <c r="E53" s="4">
        <v>1</v>
      </c>
      <c r="F53" s="4">
        <f>Bilanca!G60</f>
        <v>52</v>
      </c>
      <c r="G53" s="4">
        <f>IF(Bilanca!H60=0,"",Bilanca!H60)</f>
      </c>
      <c r="H53" s="30">
        <f t="shared" si="2"/>
        <v>593386.56</v>
      </c>
      <c r="I53" s="31">
        <f t="shared" si="3"/>
        <v>0</v>
      </c>
      <c r="J53" s="31">
        <f>Bilanca!I60</f>
        <v>380376</v>
      </c>
      <c r="K53" s="31">
        <f>Bilanca!J60</f>
        <v>380376</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685659741.76</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71635.41</v>
      </c>
      <c r="I64" s="31">
        <f t="shared" si="3"/>
        <v>0</v>
      </c>
      <c r="J64" s="31">
        <f>Bilanca!I71</f>
        <v>801</v>
      </c>
      <c r="K64" s="31">
        <f>Bilanca!J71</f>
        <v>56453</v>
      </c>
    </row>
    <row r="65" spans="1:11" ht="12.75">
      <c r="A65" s="4" t="s">
        <v>687</v>
      </c>
      <c r="B65" s="29" t="str">
        <f>RefStr!N19</f>
        <v>HSFI</v>
      </c>
      <c r="D65" s="4" t="s">
        <v>1521</v>
      </c>
      <c r="E65" s="4">
        <v>1</v>
      </c>
      <c r="F65" s="4">
        <f>Bilanca!G72</f>
        <v>64</v>
      </c>
      <c r="G65" s="4">
        <f>IF(Bilanca!H72=0,"",Bilanca!H72)</f>
      </c>
      <c r="H65" s="30">
        <f t="shared" si="2"/>
        <v>0</v>
      </c>
      <c r="I65" s="31">
        <f t="shared" si="3"/>
        <v>0</v>
      </c>
      <c r="J65" s="31">
        <f>Bilanca!I72</f>
        <v>0</v>
      </c>
      <c r="K65" s="31">
        <f>Bilanca!J72</f>
        <v>0</v>
      </c>
    </row>
    <row r="66" spans="1:11" ht="12.75">
      <c r="A66" s="4" t="s">
        <v>688</v>
      </c>
      <c r="B66" s="29">
        <f>RefStr!C23</f>
        <v>1</v>
      </c>
      <c r="D66" s="4" t="s">
        <v>1521</v>
      </c>
      <c r="E66" s="4">
        <v>1</v>
      </c>
      <c r="F66" s="4">
        <f>Bilanca!G73</f>
        <v>65</v>
      </c>
      <c r="G66" s="4">
        <f>IF(Bilanca!H73=0,"",Bilanca!H73)</f>
      </c>
      <c r="H66" s="30">
        <f t="shared" si="2"/>
        <v>1171566.5</v>
      </c>
      <c r="I66" s="31">
        <f t="shared" si="3"/>
        <v>0</v>
      </c>
      <c r="J66" s="31">
        <f>Bilanca!I73</f>
        <v>610498</v>
      </c>
      <c r="K66" s="31">
        <f>Bilanca!J73</f>
        <v>595956</v>
      </c>
    </row>
    <row r="67" spans="1:11" ht="12.75">
      <c r="A67" s="4" t="s">
        <v>689</v>
      </c>
      <c r="B67" s="29" t="str">
        <f>RefStr!L35</f>
        <v>01/2791-133</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834966.73</v>
      </c>
      <c r="I68" s="31">
        <f t="shared" si="3"/>
        <v>0</v>
      </c>
      <c r="J68" s="31">
        <f>Bilanca!I76</f>
        <v>359069</v>
      </c>
      <c r="K68" s="31">
        <f>Bilanca!J76</f>
        <v>443575</v>
      </c>
    </row>
    <row r="69" spans="1:11" ht="12.75">
      <c r="A69" s="4" t="s">
        <v>691</v>
      </c>
      <c r="B69" s="29">
        <f>RefStr!M46</f>
        <v>0</v>
      </c>
      <c r="D69" s="4" t="s">
        <v>1521</v>
      </c>
      <c r="E69" s="4">
        <v>1</v>
      </c>
      <c r="F69" s="4">
        <f>Bilanca!G77</f>
        <v>68</v>
      </c>
      <c r="G69" s="4">
        <f>IF(Bilanca!H77=0,"",Bilanca!H77)</f>
      </c>
      <c r="H69" s="30">
        <f t="shared" si="2"/>
        <v>400044</v>
      </c>
      <c r="I69" s="31">
        <f t="shared" si="3"/>
        <v>0</v>
      </c>
      <c r="J69" s="31">
        <f>Bilanca!I77</f>
        <v>196100</v>
      </c>
      <c r="K69" s="31">
        <f>Bilanca!J77</f>
        <v>196100</v>
      </c>
    </row>
    <row r="70" spans="1:11" ht="12.75">
      <c r="A70" s="4" t="s">
        <v>692</v>
      </c>
      <c r="B70" s="29">
        <f>RefStr!C46</f>
        <v>0</v>
      </c>
      <c r="D70" s="4" t="s">
        <v>1521</v>
      </c>
      <c r="E70" s="4">
        <v>1</v>
      </c>
      <c r="F70" s="4">
        <f>Bilanca!G78</f>
        <v>69</v>
      </c>
      <c r="G70" s="4">
        <f>IF(Bilanca!H78=0,"",Bilanca!H78)</f>
      </c>
      <c r="H70" s="30">
        <f t="shared" si="2"/>
        <v>172178.46</v>
      </c>
      <c r="I70" s="31">
        <f t="shared" si="3"/>
        <v>0</v>
      </c>
      <c r="J70" s="31">
        <f>Bilanca!I78</f>
        <v>83178</v>
      </c>
      <c r="K70" s="31">
        <f>Bilanca!J78</f>
        <v>83178</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155334.51</v>
      </c>
      <c r="I82" s="31">
        <f t="shared" si="3"/>
        <v>0</v>
      </c>
      <c r="J82" s="31">
        <f>Bilanca!I90</f>
        <v>32189</v>
      </c>
      <c r="K82" s="31">
        <f>Bilanca!J90</f>
        <v>79791</v>
      </c>
    </row>
    <row r="83" spans="4:11" ht="12.75">
      <c r="D83" s="4" t="s">
        <v>1521</v>
      </c>
      <c r="E83" s="4">
        <v>1</v>
      </c>
      <c r="F83" s="4">
        <f>Bilanca!G91</f>
        <v>82</v>
      </c>
      <c r="G83" s="4">
        <f>IF(Bilanca!H91=0,"",Bilanca!H91)</f>
      </c>
      <c r="H83" s="30">
        <f t="shared" si="2"/>
        <v>157252.22</v>
      </c>
      <c r="I83" s="31">
        <f t="shared" si="3"/>
        <v>0</v>
      </c>
      <c r="J83" s="31">
        <f>Bilanca!I91</f>
        <v>32189</v>
      </c>
      <c r="K83" s="31">
        <f>Bilanca!J91</f>
        <v>79791</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181955.75999999998</v>
      </c>
      <c r="I85" s="31">
        <f>ABS(ROUND(J85,0)-J85)+ABS(ROUND(K85,0)-K85)</f>
        <v>0</v>
      </c>
      <c r="J85" s="31">
        <f>Bilanca!I93</f>
        <v>47602</v>
      </c>
      <c r="K85" s="31">
        <f>Bilanca!J93</f>
        <v>84506</v>
      </c>
    </row>
    <row r="86" spans="4:11" ht="12.75">
      <c r="D86" s="4" t="s">
        <v>1521</v>
      </c>
      <c r="E86" s="4">
        <v>1</v>
      </c>
      <c r="F86" s="4">
        <f>Bilanca!G94</f>
        <v>85</v>
      </c>
      <c r="G86" s="4">
        <f>IF(Bilanca!H94=0,"",Bilanca!H94)</f>
      </c>
      <c r="H86" s="30">
        <f>J86/100*F86+2*K86/100*F86</f>
        <v>184121.89999999997</v>
      </c>
      <c r="I86" s="31">
        <f>ABS(ROUND(J86,0)-J86)+ABS(ROUND(K86,0)-K86)</f>
        <v>0</v>
      </c>
      <c r="J86" s="31">
        <f>Bilanca!I94</f>
        <v>47602</v>
      </c>
      <c r="K86" s="31">
        <f>Bilanca!J94</f>
        <v>84506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595124.3699999999</v>
      </c>
      <c r="I108" s="31">
        <f t="shared" si="5"/>
        <v>0</v>
      </c>
      <c r="J108" s="31">
        <f>Bilanca!I116</f>
        <v>251429</v>
      </c>
      <c r="K108" s="31">
        <f>Bilanca!J116</f>
        <v>152381</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54057.46</v>
      </c>
      <c r="I110" s="31">
        <f t="shared" si="5"/>
        <v>0</v>
      </c>
      <c r="J110" s="31">
        <f>Bilanca!I118</f>
        <v>49594</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293345.44999999995</v>
      </c>
      <c r="I116" s="31">
        <f t="shared" si="5"/>
        <v>0</v>
      </c>
      <c r="J116" s="31">
        <f>Bilanca!I124</f>
        <v>127987</v>
      </c>
      <c r="K116" s="31">
        <f>Bilanca!J124</f>
        <v>63548</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110286.54</v>
      </c>
      <c r="I118" s="31">
        <f t="shared" si="5"/>
        <v>0</v>
      </c>
      <c r="J118" s="31">
        <f>Bilanca!I126</f>
        <v>30878</v>
      </c>
      <c r="K118" s="31">
        <f>Bilanca!J126</f>
        <v>31692</v>
      </c>
    </row>
    <row r="119" spans="4:11" ht="12.75">
      <c r="D119" s="4" t="s">
        <v>1521</v>
      </c>
      <c r="E119" s="4">
        <v>1</v>
      </c>
      <c r="F119" s="4">
        <f>Bilanca!G127</f>
        <v>118</v>
      </c>
      <c r="G119" s="4">
        <f>IF(Bilanca!H127=0,"",Bilanca!H127)</f>
      </c>
      <c r="H119" s="30">
        <f t="shared" si="4"/>
        <v>185557.36</v>
      </c>
      <c r="I119" s="31">
        <f t="shared" si="5"/>
        <v>0</v>
      </c>
      <c r="J119" s="31">
        <f>Bilanca!I127</f>
        <v>42970</v>
      </c>
      <c r="K119" s="31">
        <f>Bilanca!J127</f>
        <v>57141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0</v>
      </c>
      <c r="I123" s="31">
        <f t="shared" si="5"/>
        <v>0</v>
      </c>
      <c r="J123" s="31">
        <f>Bilanca!I131</f>
        <v>0</v>
      </c>
      <c r="K123" s="31">
        <f>Bilanca!J131</f>
        <v>0</v>
      </c>
    </row>
    <row r="124" spans="4:11" ht="12.75">
      <c r="D124" s="4" t="s">
        <v>1521</v>
      </c>
      <c r="E124" s="4">
        <v>1</v>
      </c>
      <c r="F124" s="4">
        <f>Bilanca!G132</f>
        <v>123</v>
      </c>
      <c r="G124" s="4">
        <f>IF(Bilanca!H132=0,"",Bilanca!H132)</f>
      </c>
      <c r="H124" s="30">
        <f t="shared" si="4"/>
        <v>2216964.3</v>
      </c>
      <c r="I124" s="31">
        <f t="shared" si="5"/>
        <v>0</v>
      </c>
      <c r="J124" s="31">
        <f>Bilanca!I132</f>
        <v>610498</v>
      </c>
      <c r="K124" s="31">
        <f>Bilanca!J132</f>
        <v>595956</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3904023.75</v>
      </c>
      <c r="I126" s="4">
        <f t="shared" si="5"/>
        <v>0</v>
      </c>
      <c r="J126" s="31">
        <f>RDG!I8</f>
        <v>926205</v>
      </c>
      <c r="K126" s="31">
        <f>RDG!J8</f>
        <v>1098507</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1957687.2199999997</v>
      </c>
      <c r="I128" s="4">
        <f aca="true" t="shared" si="7" ref="I128:I190">ABS(ROUND(J128,0)-J128)+ABS(ROUND(K128,0)-K128)</f>
        <v>0</v>
      </c>
      <c r="J128" s="31">
        <f>RDG!I10</f>
        <v>445180</v>
      </c>
      <c r="K128" s="31">
        <f>RDG!J10</f>
        <v>548153</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2056252.9</v>
      </c>
      <c r="I131" s="4">
        <f t="shared" si="7"/>
        <v>0</v>
      </c>
      <c r="J131" s="31">
        <f>RDG!I13</f>
        <v>481025</v>
      </c>
      <c r="K131" s="31">
        <f>RDG!J13</f>
        <v>550354</v>
      </c>
    </row>
    <row r="132" spans="4:11" ht="12.75">
      <c r="D132" s="4" t="s">
        <v>541</v>
      </c>
      <c r="E132" s="4">
        <v>2</v>
      </c>
      <c r="F132" s="4">
        <f>RDG!G14</f>
        <v>131</v>
      </c>
      <c r="G132" s="4">
        <f>IF(RDG!H14=0,"",RDG!H14)</f>
      </c>
      <c r="H132" s="30">
        <f t="shared" si="6"/>
        <v>3759508.7399999998</v>
      </c>
      <c r="I132" s="4">
        <f t="shared" si="7"/>
        <v>0</v>
      </c>
      <c r="J132" s="31">
        <f>RDG!I14</f>
        <v>869356</v>
      </c>
      <c r="K132" s="31">
        <f>RDG!J14</f>
        <v>1000249</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233267.37</v>
      </c>
      <c r="I134" s="4">
        <f t="shared" si="7"/>
        <v>0</v>
      </c>
      <c r="J134" s="31">
        <f>RDG!I16</f>
        <v>64493</v>
      </c>
      <c r="K134" s="31">
        <f>RDG!J16</f>
        <v>55448</v>
      </c>
    </row>
    <row r="135" spans="4:11" ht="12.75">
      <c r="D135" s="4" t="s">
        <v>541</v>
      </c>
      <c r="E135" s="4">
        <v>2</v>
      </c>
      <c r="F135" s="4">
        <f>RDG!G17</f>
        <v>134</v>
      </c>
      <c r="G135" s="4">
        <f>IF(RDG!H17=0,"",RDG!H17)</f>
      </c>
      <c r="H135" s="30">
        <f t="shared" si="6"/>
        <v>123263.92</v>
      </c>
      <c r="I135" s="4">
        <f t="shared" si="7"/>
        <v>0</v>
      </c>
      <c r="J135" s="31">
        <f>RDG!I17</f>
        <v>28324</v>
      </c>
      <c r="K135" s="31">
        <f>RDG!J17</f>
        <v>31832</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113425.35999999999</v>
      </c>
      <c r="I137" s="4">
        <f t="shared" si="7"/>
        <v>0</v>
      </c>
      <c r="J137" s="31">
        <f>RDG!I19</f>
        <v>36169</v>
      </c>
      <c r="K137" s="31">
        <f>RDG!J19</f>
        <v>23616</v>
      </c>
    </row>
    <row r="138" spans="4:11" ht="12.75">
      <c r="D138" s="4" t="s">
        <v>541</v>
      </c>
      <c r="E138" s="4">
        <v>2</v>
      </c>
      <c r="F138" s="4">
        <f>RDG!G20</f>
        <v>137</v>
      </c>
      <c r="G138" s="4">
        <f>IF(RDG!H20=0,"",RDG!H20)</f>
      </c>
      <c r="H138" s="30">
        <f t="shared" si="6"/>
        <v>2331766.03</v>
      </c>
      <c r="I138" s="4">
        <f t="shared" si="7"/>
        <v>0</v>
      </c>
      <c r="J138" s="31">
        <f>RDG!I20</f>
        <v>511169</v>
      </c>
      <c r="K138" s="31">
        <f>RDG!J20</f>
        <v>595425</v>
      </c>
    </row>
    <row r="139" spans="4:11" ht="12.75">
      <c r="D139" s="4" t="s">
        <v>541</v>
      </c>
      <c r="E139" s="4">
        <v>2</v>
      </c>
      <c r="F139" s="4">
        <f>RDG!G21</f>
        <v>138</v>
      </c>
      <c r="G139" s="4">
        <f>IF(RDG!H21=0,"",RDG!H21)</f>
      </c>
      <c r="H139" s="30">
        <f t="shared" si="6"/>
        <v>1497224.1</v>
      </c>
      <c r="I139" s="4">
        <f t="shared" si="7"/>
        <v>0</v>
      </c>
      <c r="J139" s="31">
        <f>RDG!I21</f>
        <v>323035</v>
      </c>
      <c r="K139" s="31">
        <f>RDG!J21</f>
        <v>380955</v>
      </c>
    </row>
    <row r="140" spans="4:11" ht="12.75">
      <c r="D140" s="4" t="s">
        <v>541</v>
      </c>
      <c r="E140" s="4">
        <v>2</v>
      </c>
      <c r="F140" s="4">
        <f>RDG!G22</f>
        <v>139</v>
      </c>
      <c r="G140" s="4">
        <f>IF(RDG!H22=0,"",RDG!H22)</f>
      </c>
      <c r="H140" s="30">
        <f t="shared" si="6"/>
        <v>519775.21</v>
      </c>
      <c r="I140" s="4">
        <f t="shared" si="7"/>
        <v>0</v>
      </c>
      <c r="J140" s="31">
        <f>RDG!I22</f>
        <v>113661</v>
      </c>
      <c r="K140" s="31">
        <f>RDG!J22</f>
        <v>130139</v>
      </c>
    </row>
    <row r="141" spans="4:11" ht="12.75">
      <c r="D141" s="4" t="s">
        <v>541</v>
      </c>
      <c r="E141" s="4">
        <v>2</v>
      </c>
      <c r="F141" s="4">
        <f>RDG!G23</f>
        <v>140</v>
      </c>
      <c r="G141" s="4">
        <f>IF(RDG!H23=0,"",RDG!H23)</f>
      </c>
      <c r="H141" s="30">
        <f t="shared" si="6"/>
        <v>340389</v>
      </c>
      <c r="I141" s="4">
        <f t="shared" si="7"/>
        <v>0</v>
      </c>
      <c r="J141" s="31">
        <f>RDG!I23</f>
        <v>74473</v>
      </c>
      <c r="K141" s="31">
        <f>RDG!J23</f>
        <v>84331</v>
      </c>
    </row>
    <row r="142" spans="4:11" ht="12.75">
      <c r="D142" s="4" t="s">
        <v>541</v>
      </c>
      <c r="E142" s="4">
        <v>2</v>
      </c>
      <c r="F142" s="4">
        <f>RDG!G24</f>
        <v>141</v>
      </c>
      <c r="G142" s="4">
        <f>IF(RDG!H24=0,"",RDG!H24)</f>
      </c>
      <c r="H142" s="30">
        <f t="shared" si="6"/>
        <v>180095.07</v>
      </c>
      <c r="I142" s="4">
        <f t="shared" si="7"/>
        <v>0</v>
      </c>
      <c r="J142" s="31">
        <f>RDG!I24</f>
        <v>23837</v>
      </c>
      <c r="K142" s="31">
        <f>RDG!J24</f>
        <v>51945</v>
      </c>
    </row>
    <row r="143" spans="4:11" ht="12.75">
      <c r="D143" s="4" t="s">
        <v>541</v>
      </c>
      <c r="E143" s="4">
        <v>2</v>
      </c>
      <c r="F143" s="4">
        <f>RDG!G25</f>
        <v>142</v>
      </c>
      <c r="G143" s="4">
        <f>IF(RDG!H25=0,"",RDG!H25)</f>
      </c>
      <c r="H143" s="30">
        <f t="shared" si="6"/>
        <v>1227900.98</v>
      </c>
      <c r="I143" s="4">
        <f t="shared" si="7"/>
        <v>0</v>
      </c>
      <c r="J143" s="31">
        <f>RDG!I25</f>
        <v>269857</v>
      </c>
      <c r="K143" s="31">
        <f>RDG!J25</f>
        <v>297431</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0</v>
      </c>
      <c r="I155" s="4">
        <f t="shared" si="7"/>
        <v>0</v>
      </c>
      <c r="J155" s="31">
        <f>RDG!I37</f>
        <v>0</v>
      </c>
      <c r="K155" s="31">
        <f>RDG!J37</f>
        <v>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0</v>
      </c>
      <c r="I162" s="4">
        <f t="shared" si="7"/>
        <v>0</v>
      </c>
      <c r="J162" s="31">
        <f>RDG!I44</f>
        <v>0</v>
      </c>
      <c r="K162" s="31">
        <f>RDG!J44</f>
        <v>0</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10771.2</v>
      </c>
      <c r="I166" s="4">
        <f t="shared" si="7"/>
        <v>0</v>
      </c>
      <c r="J166" s="31">
        <f>RDG!I48</f>
        <v>2756</v>
      </c>
      <c r="K166" s="31">
        <f>RDG!J48</f>
        <v>1886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10967.04</v>
      </c>
      <c r="I169" s="4">
        <f t="shared" si="7"/>
        <v>0</v>
      </c>
      <c r="J169" s="31">
        <f>RDG!I51</f>
        <v>2756</v>
      </c>
      <c r="K169" s="31">
        <f>RDG!J51</f>
        <v>1886</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5528097.63</v>
      </c>
      <c r="I178" s="4">
        <f t="shared" si="7"/>
        <v>0</v>
      </c>
      <c r="J178" s="31">
        <f>RDG!I60</f>
        <v>926205</v>
      </c>
      <c r="K178" s="31">
        <f>RDG!J60</f>
        <v>1098507</v>
      </c>
    </row>
    <row r="179" spans="4:11" ht="12.75">
      <c r="D179" s="4" t="s">
        <v>541</v>
      </c>
      <c r="E179" s="4">
        <v>2</v>
      </c>
      <c r="F179" s="4">
        <f>RDG!G61</f>
        <v>178</v>
      </c>
      <c r="G179" s="4">
        <f>IF(RDG!H61=0,"",RDG!H61)</f>
      </c>
      <c r="H179" s="30">
        <f t="shared" si="6"/>
        <v>5119959.96</v>
      </c>
      <c r="I179" s="4">
        <f t="shared" si="7"/>
        <v>0</v>
      </c>
      <c r="J179" s="31">
        <f>RDG!I61</f>
        <v>872112</v>
      </c>
      <c r="K179" s="31">
        <f>RDG!J61</f>
        <v>1002135</v>
      </c>
    </row>
    <row r="180" spans="4:11" ht="12.75">
      <c r="D180" s="4" t="s">
        <v>541</v>
      </c>
      <c r="E180" s="4">
        <v>2</v>
      </c>
      <c r="F180" s="4">
        <f>RDG!G62</f>
        <v>179</v>
      </c>
      <c r="G180" s="4">
        <f>IF(RDG!H62=0,"",RDG!H62)</f>
      </c>
      <c r="H180" s="30">
        <f t="shared" si="6"/>
        <v>441838.23</v>
      </c>
      <c r="I180" s="4">
        <f t="shared" si="7"/>
        <v>0</v>
      </c>
      <c r="J180" s="31">
        <f>RDG!I62</f>
        <v>54093</v>
      </c>
      <c r="K180" s="31">
        <f>RDG!J62</f>
        <v>96372</v>
      </c>
    </row>
    <row r="181" spans="4:11" ht="12.75">
      <c r="D181" s="4" t="s">
        <v>541</v>
      </c>
      <c r="E181" s="4">
        <v>2</v>
      </c>
      <c r="F181" s="4">
        <f>RDG!G63</f>
        <v>180</v>
      </c>
      <c r="G181" s="4">
        <f>IF(RDG!H63=0,"",RDG!H63)</f>
      </c>
      <c r="H181" s="30">
        <f t="shared" si="6"/>
        <v>444306.6</v>
      </c>
      <c r="I181" s="4">
        <f t="shared" si="7"/>
        <v>0</v>
      </c>
      <c r="J181" s="31">
        <f>RDG!I63</f>
        <v>54093</v>
      </c>
      <c r="K181" s="31">
        <f>RDG!J63</f>
        <v>96372</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55005.86</v>
      </c>
      <c r="I183" s="4">
        <f t="shared" si="7"/>
        <v>0</v>
      </c>
      <c r="J183" s="31">
        <f>RDG!I65</f>
        <v>6491</v>
      </c>
      <c r="K183" s="31">
        <f>RDG!J65</f>
        <v>11866</v>
      </c>
    </row>
    <row r="184" spans="4:11" ht="12.75">
      <c r="D184" s="4" t="s">
        <v>541</v>
      </c>
      <c r="E184" s="4">
        <v>2</v>
      </c>
      <c r="F184" s="4">
        <f>RDG!G66</f>
        <v>183</v>
      </c>
      <c r="G184" s="4">
        <f>IF(RDG!H66=0,"",RDG!H66)</f>
      </c>
      <c r="H184" s="30">
        <f t="shared" si="6"/>
        <v>396403.62</v>
      </c>
      <c r="I184" s="4">
        <f t="shared" si="7"/>
        <v>0</v>
      </c>
      <c r="J184" s="31">
        <f>RDG!I66</f>
        <v>47602</v>
      </c>
      <c r="K184" s="31">
        <f>RDG!J66</f>
        <v>84506</v>
      </c>
    </row>
    <row r="185" spans="4:11" ht="12.75">
      <c r="D185" s="4" t="s">
        <v>541</v>
      </c>
      <c r="E185" s="4">
        <v>2</v>
      </c>
      <c r="F185" s="4">
        <f>RDG!G67</f>
        <v>184</v>
      </c>
      <c r="G185" s="4">
        <f>IF(RDG!H67=0,"",RDG!H67)</f>
      </c>
      <c r="H185" s="30">
        <f t="shared" si="6"/>
        <v>398569.75999999995</v>
      </c>
      <c r="I185" s="4">
        <f t="shared" si="7"/>
        <v>0</v>
      </c>
      <c r="J185" s="31">
        <f>RDG!I67</f>
        <v>47602</v>
      </c>
      <c r="K185" s="31">
        <f>RDG!J67</f>
        <v>84506</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3699566.4</v>
      </c>
      <c r="I241" s="4">
        <f t="shared" si="11"/>
        <v>0</v>
      </c>
      <c r="J241" s="31">
        <f>Dodatni!I34</f>
        <v>445180</v>
      </c>
      <c r="K241" s="31">
        <f>Dodatni!J34</f>
        <v>548153</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3730396.12</v>
      </c>
      <c r="I243" s="4">
        <f t="shared" si="11"/>
        <v>0</v>
      </c>
      <c r="J243" s="31">
        <f>Dodatni!I37</f>
        <v>445180</v>
      </c>
      <c r="K243" s="31">
        <f>Dodatni!J37</f>
        <v>548153</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3862913.4</v>
      </c>
      <c r="I247" s="4">
        <f t="shared" si="11"/>
        <v>0</v>
      </c>
      <c r="J247" s="31">
        <f>Dodatni!I43</f>
        <v>477100</v>
      </c>
      <c r="K247" s="31">
        <f>Dodatni!J43</f>
        <v>546595</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184269.96</v>
      </c>
      <c r="I253" s="4">
        <f t="shared" si="11"/>
        <v>0</v>
      </c>
      <c r="J253" s="31">
        <f>Dodatni!I50</f>
        <v>25041</v>
      </c>
      <c r="K253" s="31">
        <f>Dodatni!J50</f>
        <v>24041</v>
      </c>
    </row>
    <row r="254" spans="4:11" ht="12.75">
      <c r="D254" s="4" t="s">
        <v>1522</v>
      </c>
      <c r="E254" s="4">
        <v>3</v>
      </c>
      <c r="F254" s="4">
        <f>Dodatni!H51</f>
        <v>253</v>
      </c>
      <c r="H254" s="30">
        <f t="shared" si="10"/>
        <v>5135.9</v>
      </c>
      <c r="I254" s="4">
        <f t="shared" si="11"/>
        <v>0</v>
      </c>
      <c r="J254" s="31">
        <f>Dodatni!I51</f>
        <v>714</v>
      </c>
      <c r="K254" s="31">
        <f>Dodatni!J51</f>
        <v>658</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24335.329999999998</v>
      </c>
      <c r="I258" s="4">
        <f t="shared" si="11"/>
        <v>0</v>
      </c>
      <c r="J258" s="31">
        <f>Dodatni!I55</f>
        <v>8469</v>
      </c>
      <c r="K258" s="31">
        <f>Dodatni!J55</f>
        <v>500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519015.2799999999</v>
      </c>
      <c r="I260" s="4">
        <f t="shared" si="11"/>
        <v>0</v>
      </c>
      <c r="J260" s="31">
        <f>Dodatni!I57</f>
        <v>85380</v>
      </c>
      <c r="K260" s="31">
        <f>Dodatni!J57</f>
        <v>57506</v>
      </c>
    </row>
    <row r="261" spans="4:11" ht="12.75">
      <c r="D261" s="4" t="s">
        <v>1522</v>
      </c>
      <c r="E261" s="4">
        <v>3</v>
      </c>
      <c r="F261" s="4">
        <f>Dodatni!H58</f>
        <v>260</v>
      </c>
      <c r="H261" s="30">
        <f t="shared" si="10"/>
        <v>39452.4</v>
      </c>
      <c r="I261" s="4">
        <f t="shared" si="11"/>
        <v>0</v>
      </c>
      <c r="J261" s="31">
        <f>Dodatni!I58</f>
        <v>15174</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9118.56</v>
      </c>
      <c r="I265" s="4">
        <f t="shared" si="11"/>
        <v>0</v>
      </c>
      <c r="J265" s="31">
        <f>Dodatni!I62</f>
        <v>600</v>
      </c>
      <c r="K265" s="31">
        <f>Dodatni!J62</f>
        <v>1427</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410539.2</v>
      </c>
      <c r="I268" s="4">
        <f t="shared" si="11"/>
        <v>0</v>
      </c>
      <c r="J268" s="31">
        <f>Dodatni!I65</f>
        <v>44390</v>
      </c>
      <c r="K268" s="31">
        <f>Dodatni!J65</f>
        <v>54685</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18077.02</v>
      </c>
      <c r="I278" s="4">
        <f t="shared" si="13"/>
        <v>0</v>
      </c>
      <c r="J278" s="31">
        <f>Dodatni!I76</f>
        <v>2756</v>
      </c>
      <c r="K278" s="31">
        <f>Dodatni!J76</f>
        <v>1885</v>
      </c>
    </row>
    <row r="279" spans="4:11" ht="12.75">
      <c r="D279" s="4" t="s">
        <v>1522</v>
      </c>
      <c r="E279" s="4">
        <v>3</v>
      </c>
      <c r="F279" s="4">
        <f>Dodatni!H78</f>
        <v>278</v>
      </c>
      <c r="H279" s="30">
        <f t="shared" si="12"/>
        <v>459584.04000000004</v>
      </c>
      <c r="I279" s="4">
        <f t="shared" si="13"/>
        <v>0</v>
      </c>
      <c r="J279" s="31">
        <f>Dodatni!I78</f>
        <v>40748</v>
      </c>
      <c r="K279" s="31">
        <f>Dodatni!J78</f>
        <v>62285</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462890.4</v>
      </c>
      <c r="I281" s="4">
        <f t="shared" si="13"/>
        <v>0</v>
      </c>
      <c r="J281" s="31">
        <f>Dodatni!I80</f>
        <v>40748</v>
      </c>
      <c r="K281" s="31">
        <f>Dodatni!J80</f>
        <v>62285</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7"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RADIO VRBOVEC D.O.O.</v>
      </c>
      <c r="X2" s="209" t="s">
        <v>207</v>
      </c>
      <c r="Y2" s="231">
        <f>IF(RefStr!C54&lt;&gt;"",RefStr!C54,"")</f>
        <v>100</v>
      </c>
      <c r="Z2" s="209" t="s">
        <v>2326</v>
      </c>
      <c r="AA2" s="231">
        <f>IF(RefStr!B64="","",RefStr!B64)</f>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10340</v>
      </c>
      <c r="X3" s="211" t="s">
        <v>208</v>
      </c>
      <c r="Y3" s="232">
        <f>IF(RefStr!F54&lt;&gt;"",RefStr!F54,"")</f>
        <v>0</v>
      </c>
      <c r="Z3" s="211" t="s">
        <v>2327</v>
      </c>
      <c r="AA3" s="232">
        <f>IF(RefStr!B66="","",RefStr!B66)</f>
      </c>
    </row>
    <row r="4" spans="1:27" ht="13.5" customHeight="1">
      <c r="A4" s="498"/>
      <c r="B4" s="499"/>
      <c r="C4" s="499"/>
      <c r="D4" s="499"/>
      <c r="E4" s="499"/>
      <c r="F4" s="499"/>
      <c r="G4" s="499"/>
      <c r="H4" s="499"/>
      <c r="I4" s="222" t="s">
        <v>15</v>
      </c>
      <c r="J4" s="223">
        <f>SUM(L12:L120)</f>
        <v>0</v>
      </c>
      <c r="L4" s="3"/>
      <c r="M4" s="3"/>
      <c r="N4" s="208" t="s">
        <v>1522</v>
      </c>
      <c r="O4" s="211">
        <f>Dodatni!Q1</f>
        <v>1</v>
      </c>
      <c r="P4" s="212">
        <f>Dodatni!Q2</f>
        <v>1</v>
      </c>
      <c r="Q4" s="232">
        <f>Dodatni!Q3</f>
        <v>1</v>
      </c>
      <c r="R4" s="211" t="s">
        <v>1199</v>
      </c>
      <c r="S4" s="232">
        <f>IF(RefStr!C52&lt;&gt;"",IF(ISERROR(INT(RefStr!C52)),0,RefStr!C52),0)</f>
        <v>21</v>
      </c>
      <c r="T4" s="211" t="s">
        <v>2718</v>
      </c>
      <c r="U4" s="232" t="str">
        <f>RefStr!C27</f>
        <v>63084848982</v>
      </c>
      <c r="V4" s="211" t="s">
        <v>2356</v>
      </c>
      <c r="W4" s="232" t="str">
        <f>RefStr!F31</f>
        <v>VRBOVEC</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3</v>
      </c>
      <c r="T5" s="211" t="s">
        <v>2352</v>
      </c>
      <c r="U5" s="232" t="str">
        <f>RefStr!H27</f>
        <v>03101096</v>
      </c>
      <c r="V5" s="211" t="s">
        <v>2357</v>
      </c>
      <c r="W5" s="232" t="str">
        <f>RefStr!C33</f>
        <v>TRG PETRA ZRINSKOG 7A</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080026991</v>
      </c>
      <c r="V6" s="211" t="s">
        <v>2568</v>
      </c>
      <c r="W6" s="232" t="str">
        <f>RefStr!L35</f>
        <v>01/2791-133</v>
      </c>
      <c r="X6" s="211" t="s">
        <v>2514</v>
      </c>
      <c r="Y6" s="232" t="str">
        <f>RefStr!C68</f>
        <v>ANITA BATARELO</v>
      </c>
      <c r="Z6" s="211" t="s">
        <v>1415</v>
      </c>
      <c r="AA6" s="232">
        <f>RefStr!C46</f>
        <v>0</v>
      </c>
    </row>
    <row r="7" spans="1:27" ht="13.5" customHeight="1">
      <c r="A7" s="498"/>
      <c r="B7" s="499"/>
      <c r="C7" s="499"/>
      <c r="D7" s="499"/>
      <c r="E7" s="499"/>
      <c r="F7" s="499"/>
      <c r="G7" s="499"/>
      <c r="H7" s="499"/>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RADIOVRBOVEC@RADIOVRBOVEC.HR</v>
      </c>
      <c r="X7" s="211" t="s">
        <v>2515</v>
      </c>
      <c r="Y7" s="232" t="str">
        <f>RefStr!C70</f>
        <v>01-2791-103</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5813</v>
      </c>
      <c r="X8" s="211" t="s">
        <v>2516</v>
      </c>
      <c r="Y8" s="232" t="str">
        <f>TRIM(UPPER(RefStr!C72))</f>
        <v>RADIOVRBOVEC@RADIOVRBOVEC.HR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5</v>
      </c>
      <c r="Q9" s="231">
        <f>RefStr!F58</f>
        <v>6</v>
      </c>
      <c r="R9" s="211" t="s">
        <v>1860</v>
      </c>
      <c r="S9" s="232">
        <f>IF(RefStr!F4&lt;&gt;"",RefStr!F4,0)</f>
        <v>43830</v>
      </c>
      <c r="T9" s="211" t="s">
        <v>1821</v>
      </c>
      <c r="U9" s="232">
        <f>RefStr!C39</f>
        <v>508</v>
      </c>
      <c r="V9" s="211" t="s">
        <v>1414</v>
      </c>
      <c r="W9" s="232" t="str">
        <f>RefStr!D42</f>
        <v>Izdavanje novina</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5</v>
      </c>
      <c r="Q10" s="233">
        <f>RefStr!F56</f>
        <v>6</v>
      </c>
      <c r="R10" s="213" t="s">
        <v>1863</v>
      </c>
      <c r="S10" s="233">
        <f>RefStr!C23</f>
        <v>1</v>
      </c>
      <c r="T10" s="213" t="s">
        <v>2573</v>
      </c>
      <c r="U10" s="233" t="str">
        <f>RefStr!D39</f>
        <v>Vrbovec</v>
      </c>
      <c r="V10" s="240"/>
      <c r="W10" s="241"/>
      <c r="X10" s="242" t="s">
        <v>1974</v>
      </c>
      <c r="Y10" s="243">
        <f>RefStr!F12</f>
        <v>2019</v>
      </c>
      <c r="Z10" s="213" t="s">
        <v>209</v>
      </c>
      <c r="AA10" s="233" t="str">
        <f>RefStr!A75</f>
        <v>Anita Batarelo</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0</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0</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C:\Users\Korisnik\Documents\IZVJEŠTAJI\2019\[GFI-POD, Godišnji financijski izvještaj poduzetnika _RADIO VRBOVEC_2019.xls]Dodatni</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33:J33"/>
    <mergeCell ref="C29:J29"/>
    <mergeCell ref="C13:J13"/>
    <mergeCell ref="C18:J18"/>
    <mergeCell ref="C16:J16"/>
    <mergeCell ref="C17:J17"/>
    <mergeCell ref="C15:J15"/>
    <mergeCell ref="C19:J19"/>
    <mergeCell ref="C24:J24"/>
    <mergeCell ref="C14:J14"/>
    <mergeCell ref="C21:J21"/>
    <mergeCell ref="C22:J22"/>
    <mergeCell ref="C23:J23"/>
    <mergeCell ref="C31:J31"/>
    <mergeCell ref="C28:J28"/>
    <mergeCell ref="C30:J30"/>
    <mergeCell ref="C20:J20"/>
    <mergeCell ref="C38:J38"/>
    <mergeCell ref="C36:J36"/>
    <mergeCell ref="C37:J37"/>
    <mergeCell ref="C25:J25"/>
    <mergeCell ref="C27:J27"/>
    <mergeCell ref="C26:J26"/>
    <mergeCell ref="C34:J34"/>
    <mergeCell ref="C35:J35"/>
    <mergeCell ref="C32:J32"/>
    <mergeCell ref="C113:J113"/>
    <mergeCell ref="C114:J114"/>
    <mergeCell ref="C39:J39"/>
    <mergeCell ref="C41:J41"/>
    <mergeCell ref="C106:J106"/>
    <mergeCell ref="C115:J115"/>
    <mergeCell ref="C64:J64"/>
    <mergeCell ref="C65:J65"/>
    <mergeCell ref="C120:J120"/>
    <mergeCell ref="C119:J119"/>
    <mergeCell ref="C118:J118"/>
    <mergeCell ref="C108:J108"/>
    <mergeCell ref="A107:J107"/>
    <mergeCell ref="C110:J110"/>
    <mergeCell ref="C111:J111"/>
    <mergeCell ref="C112:J112"/>
    <mergeCell ref="C117:J117"/>
    <mergeCell ref="C116:J116"/>
    <mergeCell ref="C99:J99"/>
    <mergeCell ref="C81:J81"/>
    <mergeCell ref="C88:J88"/>
    <mergeCell ref="C82:J82"/>
    <mergeCell ref="C86:J86"/>
    <mergeCell ref="C87:J87"/>
    <mergeCell ref="C83:J83"/>
    <mergeCell ref="C85:J85"/>
    <mergeCell ref="C97:J97"/>
    <mergeCell ref="C84:J84"/>
    <mergeCell ref="C45:J45"/>
    <mergeCell ref="C50:J50"/>
    <mergeCell ref="C79:J79"/>
    <mergeCell ref="C95:J95"/>
    <mergeCell ref="C96:J96"/>
    <mergeCell ref="C49:J49"/>
    <mergeCell ref="C51:J51"/>
    <mergeCell ref="C72:J72"/>
    <mergeCell ref="C75:J75"/>
    <mergeCell ref="C57:J57"/>
    <mergeCell ref="C74:J74"/>
    <mergeCell ref="C48:J48"/>
    <mergeCell ref="C54:J54"/>
    <mergeCell ref="C55:J55"/>
    <mergeCell ref="C60:J60"/>
    <mergeCell ref="C61:J61"/>
    <mergeCell ref="C62:J62"/>
    <mergeCell ref="C71:J71"/>
    <mergeCell ref="C70:J70"/>
    <mergeCell ref="C67:J67"/>
    <mergeCell ref="C69:J69"/>
    <mergeCell ref="A73:J73"/>
    <mergeCell ref="C47:J47"/>
    <mergeCell ref="C104:J104"/>
    <mergeCell ref="C103:J103"/>
    <mergeCell ref="C76:J76"/>
    <mergeCell ref="C90:J90"/>
    <mergeCell ref="C89:J89"/>
    <mergeCell ref="C101:J101"/>
    <mergeCell ref="C100:J100"/>
    <mergeCell ref="C80:J80"/>
    <mergeCell ref="C78:J78"/>
    <mergeCell ref="C77:J77"/>
    <mergeCell ref="C66:J66"/>
    <mergeCell ref="C68:J68"/>
    <mergeCell ref="C109:J109"/>
    <mergeCell ref="C56:J56"/>
    <mergeCell ref="C98:J98"/>
    <mergeCell ref="C91:J91"/>
    <mergeCell ref="C92:J92"/>
    <mergeCell ref="C93:J93"/>
    <mergeCell ref="C94:J94"/>
    <mergeCell ref="C102:J102"/>
    <mergeCell ref="C105:J105"/>
    <mergeCell ref="A3:H8"/>
    <mergeCell ref="I8:J8"/>
    <mergeCell ref="I3:J3"/>
    <mergeCell ref="I5:J5"/>
    <mergeCell ref="I6:J6"/>
    <mergeCell ref="C9:J10"/>
    <mergeCell ref="C59:J59"/>
    <mergeCell ref="C63:J63"/>
    <mergeCell ref="C44:J44"/>
    <mergeCell ref="C58:J58"/>
    <mergeCell ref="A11:J11"/>
    <mergeCell ref="A9:B10"/>
    <mergeCell ref="C40:J40"/>
    <mergeCell ref="C52:J52"/>
    <mergeCell ref="C53:J53"/>
    <mergeCell ref="C43:J43"/>
    <mergeCell ref="A42:J42"/>
    <mergeCell ref="C12:J12"/>
    <mergeCell ref="C46:J46"/>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C7" sqref="C7"/>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310109.6</v>
      </c>
    </row>
    <row r="13" spans="4:17" ht="9.75" customHeight="1">
      <c r="D13" s="156"/>
      <c r="E13" s="162"/>
      <c r="H13" s="27"/>
      <c r="I13" s="163"/>
      <c r="J13" s="163"/>
      <c r="K13" s="156"/>
      <c r="L13" s="156"/>
      <c r="M13" s="156"/>
      <c r="N13" s="156"/>
      <c r="P13" s="54" t="s">
        <v>2353</v>
      </c>
      <c r="Q13" s="55">
        <f>INT(VALUE(M27))/50</f>
        <v>1600539.82</v>
      </c>
    </row>
    <row r="14" spans="1:17" ht="15">
      <c r="A14" s="321" t="s">
        <v>2714</v>
      </c>
      <c r="B14" s="321"/>
      <c r="C14" s="321"/>
      <c r="D14" s="164"/>
      <c r="E14" s="165"/>
      <c r="F14" s="319"/>
      <c r="G14" s="320"/>
      <c r="H14" s="320"/>
      <c r="I14" s="156"/>
      <c r="J14" s="327" t="s">
        <v>2100</v>
      </c>
      <c r="K14" s="328"/>
      <c r="L14" s="328"/>
      <c r="M14" s="328"/>
      <c r="N14" s="328"/>
      <c r="P14" s="54" t="s">
        <v>2718</v>
      </c>
      <c r="Q14" s="55">
        <f>INT(VALUE(C27))/100</f>
        <v>630848489.82</v>
      </c>
    </row>
    <row r="15" spans="1:17" ht="19.5" customHeight="1">
      <c r="A15" s="324">
        <f>Skriveni!B59</f>
        <v>685659741.76</v>
      </c>
      <c r="B15" s="325"/>
      <c r="C15" s="326"/>
      <c r="D15" s="60"/>
      <c r="E15" s="60"/>
      <c r="F15" s="60"/>
      <c r="G15" s="60"/>
      <c r="H15" s="60"/>
      <c r="I15" s="60"/>
      <c r="J15" s="60"/>
      <c r="K15" s="60"/>
      <c r="L15" s="60"/>
      <c r="M15" s="60"/>
      <c r="N15" s="60"/>
      <c r="P15" s="54" t="s">
        <v>1817</v>
      </c>
      <c r="Q15" s="55">
        <f>LEN(Skriveni!B9)</f>
        <v>20</v>
      </c>
    </row>
    <row r="16" spans="4:17" ht="12.75" customHeight="1">
      <c r="D16" s="60"/>
      <c r="E16" s="60"/>
      <c r="F16" s="60"/>
      <c r="G16" s="60"/>
      <c r="H16" s="60"/>
      <c r="I16" s="60"/>
      <c r="P16" s="54" t="s">
        <v>1818</v>
      </c>
      <c r="Q16" s="55">
        <f>INT(VALUE(C31))/100</f>
        <v>103.4</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7</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21</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508</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5813</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10340</v>
      </c>
      <c r="D31" s="335" t="s">
        <v>693</v>
      </c>
      <c r="E31" s="336"/>
      <c r="F31" s="316" t="s">
        <v>2957</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21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508</v>
      </c>
      <c r="D39" s="348" t="str">
        <f>IF(C39="","Šifra grada/općine nije upisana",IF(ISNA(LOOKUP(C39,A177:A732,A177:A732)),"Šifra grada/općine ne postoji",IF(LOOKUP(C39,A177:A732,A177:A732)&lt;&gt;C39,"Šifra grada/općine ne postoji",LOOKUP(C39,A177:A732,B177:B732))))</f>
        <v>Vrbovec</v>
      </c>
      <c r="E39" s="349"/>
      <c r="F39" s="349"/>
      <c r="G39" s="349"/>
      <c r="H39" s="272" t="s">
        <v>2222</v>
      </c>
      <c r="I39" s="344"/>
      <c r="J39" s="58">
        <f>IF(C39&gt;0,LOOKUP(C39,A177:A732,C177:C732),"")</f>
        <v>1</v>
      </c>
      <c r="K39" s="351" t="str">
        <f>IF(J39="","Treba prvo upisati šifru grada/općine",LOOKUP(J39,A153:A173,B153:B173))</f>
        <v>ZAGREBAČKA</v>
      </c>
      <c r="L39" s="351"/>
      <c r="M39" s="351"/>
      <c r="N39" s="351"/>
      <c r="P39" s="54" t="s">
        <v>1826</v>
      </c>
      <c r="Q39" s="55">
        <f>C56+2*F56+3*C58+4*F58</f>
        <v>56</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2548</v>
      </c>
      <c r="D42" s="353" t="str">
        <f>IF(C42="","Šifra NKD-a nije upisana",IF(ISNA(LOOKUP(C42,A736:A1351,A736:A1351)),"Šifra NKD-a ne postoji",IF(LOOKUP(C42,A736:A1351,A736:A1351)&lt;&gt;C42,"Šifra NKD-a ne postoji",LOOKUP(C42,A736:A1351,B736:B1351))))</f>
        <v>Izdavanje novina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21</v>
      </c>
      <c r="D52" s="352" t="str">
        <f>IF(C52="","Oznaka vlasništva nije upisana",IF(ISNA(LOOKUP(C52,A80:A87,A80:A87)),"Nepostojeća oznaka vlasništva",IF(LOOKUP(C52,A80:A87,A80:A87)&lt;&gt;C52,"Nepostojeća oznaka vlasništva",LOOKUP(C52,A80:A87,B80:B87))))</f>
        <v>Privatno od osnivanja</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5</v>
      </c>
      <c r="D56" s="270" t="s">
        <v>2898</v>
      </c>
      <c r="E56" s="380"/>
      <c r="F56" s="44">
        <v>6</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5</v>
      </c>
      <c r="D58" s="278" t="s">
        <v>2898</v>
      </c>
      <c r="E58" s="278"/>
      <c r="F58" s="44">
        <v>6</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2959</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2964</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74" activePane="bottomLeft" state="frozen"/>
      <selection pane="topLeft" activeCell="A1" sqref="A1"/>
      <selection pane="bottomLeft" activeCell="J23" sqref="J2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4" t="s">
        <v>138</v>
      </c>
      <c r="B2" s="395"/>
      <c r="C2" s="395"/>
      <c r="D2" s="395"/>
      <c r="E2" s="395"/>
      <c r="F2" s="395"/>
      <c r="G2" s="395"/>
      <c r="H2" s="395"/>
      <c r="I2" s="396"/>
      <c r="J2" s="392" t="s">
        <v>2590</v>
      </c>
      <c r="Q2" s="74">
        <f>IF(OR(MIN(I9:I133)&lt;0,MAX(I9:I133)&gt;0),1,0)</f>
        <v>1</v>
      </c>
      <c r="R2" s="73" t="s">
        <v>2586</v>
      </c>
    </row>
    <row r="3" spans="1:18" ht="19.5" customHeight="1" thickBot="1">
      <c r="A3" s="397" t="str">
        <f>"stanje na dan "&amp;IF(RefStr!F4&lt;&gt;"",TEXT(RefStr!F4,"DD.MM.YYYY."),"__.__.____.")</f>
        <v>stanje na dan 31.12.2019.</v>
      </c>
      <c r="B3" s="398"/>
      <c r="C3" s="398"/>
      <c r="D3" s="398"/>
      <c r="E3" s="398"/>
      <c r="F3" s="398"/>
      <c r="G3" s="398"/>
      <c r="H3" s="398"/>
      <c r="I3" s="399"/>
      <c r="J3" s="393"/>
      <c r="Q3" s="74">
        <f>IF(OR(MIN(J9:J133)&lt;0,MAX(J9:J133)&gt;0),1,0)</f>
        <v>1</v>
      </c>
      <c r="R3" s="73" t="s">
        <v>2587</v>
      </c>
    </row>
    <row r="4" spans="1:10" ht="4.5" customHeight="1">
      <c r="A4" s="244"/>
      <c r="B4" s="76"/>
      <c r="C4" s="76"/>
      <c r="D4" s="76"/>
      <c r="E4" s="76"/>
      <c r="F4" s="76"/>
      <c r="G4" s="76"/>
      <c r="H4" s="76"/>
      <c r="I4" s="76"/>
      <c r="J4" s="75"/>
    </row>
    <row r="5" spans="1:18" ht="15" customHeight="1">
      <c r="A5" s="400" t="str">
        <f>"Obveznik: "&amp;IF(RefStr!C27&lt;&gt;"",RefStr!C27,"________")&amp;"; "&amp;IF(RefStr!C29&lt;&gt;"",RefStr!C29,"________________________________________________________"&amp;"; "&amp;IF(RefStr!F31&lt;&gt;"",RefStr!F31,"_______________"))</f>
        <v>Obveznik: 63084848982; RADIO VRBOVEC D.O.O.</v>
      </c>
      <c r="B5" s="401"/>
      <c r="C5" s="401"/>
      <c r="D5" s="401"/>
      <c r="E5" s="401"/>
      <c r="F5" s="401"/>
      <c r="G5" s="401"/>
      <c r="H5" s="401"/>
      <c r="I5" s="401"/>
      <c r="J5" s="402"/>
      <c r="Q5" s="2">
        <f>IF(I96&lt;&gt;0,1,0)</f>
        <v>0</v>
      </c>
      <c r="R5" s="73" t="s">
        <v>2588</v>
      </c>
    </row>
    <row r="6" spans="1:18" ht="24.75" customHeight="1" thickBot="1">
      <c r="A6" s="387" t="s">
        <v>719</v>
      </c>
      <c r="B6" s="388"/>
      <c r="C6" s="388"/>
      <c r="D6" s="388"/>
      <c r="E6" s="388"/>
      <c r="F6" s="388"/>
      <c r="G6" s="102" t="s">
        <v>799</v>
      </c>
      <c r="H6" s="102" t="s">
        <v>1968</v>
      </c>
      <c r="I6" s="102" t="s">
        <v>2292</v>
      </c>
      <c r="J6" s="103" t="s">
        <v>2293</v>
      </c>
      <c r="Q6" s="2">
        <f>IF(J96&lt;&gt;0,1,0)</f>
        <v>0</v>
      </c>
      <c r="R6" s="73" t="s">
        <v>2589</v>
      </c>
    </row>
    <row r="7" spans="1:10" ht="13.5" customHeight="1">
      <c r="A7" s="389">
        <v>1</v>
      </c>
      <c r="B7" s="390"/>
      <c r="C7" s="390"/>
      <c r="D7" s="390"/>
      <c r="E7" s="390"/>
      <c r="F7" s="390"/>
      <c r="G7" s="105">
        <v>2</v>
      </c>
      <c r="H7" s="105">
        <v>3</v>
      </c>
      <c r="I7" s="104">
        <v>4</v>
      </c>
      <c r="J7" s="106">
        <v>5</v>
      </c>
    </row>
    <row r="8" spans="1:10" ht="13.5" customHeight="1">
      <c r="A8" s="385" t="s">
        <v>721</v>
      </c>
      <c r="B8" s="391"/>
      <c r="C8" s="391"/>
      <c r="D8" s="391"/>
      <c r="E8" s="391"/>
      <c r="F8" s="391"/>
      <c r="G8" s="391"/>
      <c r="H8" s="391"/>
      <c r="I8" s="391"/>
      <c r="J8" s="391"/>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105582</v>
      </c>
      <c r="J10" s="70">
        <f>J11+J18+J28+J39+J44</f>
        <v>72638</v>
      </c>
    </row>
    <row r="11" spans="1:10" ht="13.5" customHeight="1">
      <c r="A11" s="384" t="s">
        <v>1850</v>
      </c>
      <c r="B11" s="384"/>
      <c r="C11" s="384"/>
      <c r="D11" s="384"/>
      <c r="E11" s="384"/>
      <c r="F11" s="384"/>
      <c r="G11" s="19">
        <v>3</v>
      </c>
      <c r="H11" s="20"/>
      <c r="I11" s="70">
        <f>SUM(I12:I17)</f>
        <v>9933</v>
      </c>
      <c r="J11" s="70">
        <f>SUM(J12:J17)</f>
        <v>16796</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9933</v>
      </c>
      <c r="J13" s="71">
        <v>16796</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95649</v>
      </c>
      <c r="J18" s="70">
        <f>SUM(J19:J27)</f>
        <v>55842</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c r="J20" s="71"/>
    </row>
    <row r="21" spans="1:10" ht="13.5" customHeight="1">
      <c r="A21" s="383" t="s">
        <v>2177</v>
      </c>
      <c r="B21" s="383"/>
      <c r="C21" s="383"/>
      <c r="D21" s="383"/>
      <c r="E21" s="383"/>
      <c r="F21" s="383"/>
      <c r="G21" s="19">
        <v>13</v>
      </c>
      <c r="H21" s="20"/>
      <c r="I21" s="71"/>
      <c r="J21" s="71"/>
    </row>
    <row r="22" spans="1:10" ht="13.5" customHeight="1">
      <c r="A22" s="383" t="s">
        <v>2290</v>
      </c>
      <c r="B22" s="383"/>
      <c r="C22" s="383"/>
      <c r="D22" s="383"/>
      <c r="E22" s="383"/>
      <c r="F22" s="383"/>
      <c r="G22" s="19">
        <v>14</v>
      </c>
      <c r="H22" s="20"/>
      <c r="I22" s="71">
        <v>95649</v>
      </c>
      <c r="J22" s="71">
        <v>55842</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504916</v>
      </c>
      <c r="J45" s="70">
        <f>J46+J54+J61+J71</f>
        <v>523318</v>
      </c>
    </row>
    <row r="46" spans="1:10" ht="13.5" customHeight="1">
      <c r="A46" s="384" t="s">
        <v>2647</v>
      </c>
      <c r="B46" s="384"/>
      <c r="C46" s="384"/>
      <c r="D46" s="384"/>
      <c r="E46" s="384"/>
      <c r="F46" s="384"/>
      <c r="G46" s="19">
        <v>38</v>
      </c>
      <c r="H46" s="20"/>
      <c r="I46" s="70">
        <f>SUM(I47:I53)</f>
        <v>0</v>
      </c>
      <c r="J46" s="70">
        <f>SUM(J47:J53)</f>
        <v>0</v>
      </c>
    </row>
    <row r="47" spans="1:10" ht="13.5" customHeight="1">
      <c r="A47" s="383" t="s">
        <v>970</v>
      </c>
      <c r="B47" s="383"/>
      <c r="C47" s="383"/>
      <c r="D47" s="383"/>
      <c r="E47" s="383"/>
      <c r="F47" s="383"/>
      <c r="G47" s="19">
        <v>39</v>
      </c>
      <c r="H47" s="20"/>
      <c r="I47" s="71"/>
      <c r="J47" s="71"/>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504115</v>
      </c>
      <c r="J54" s="70">
        <f>SUM(J55:J60)</f>
        <v>466865</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107079</v>
      </c>
      <c r="J57" s="71">
        <v>69782</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16660</v>
      </c>
      <c r="J59" s="71">
        <v>16707</v>
      </c>
    </row>
    <row r="60" spans="1:10" ht="13.5" customHeight="1">
      <c r="A60" s="383" t="s">
        <v>2638</v>
      </c>
      <c r="B60" s="383"/>
      <c r="C60" s="383"/>
      <c r="D60" s="383"/>
      <c r="E60" s="383"/>
      <c r="F60" s="383"/>
      <c r="G60" s="19">
        <v>52</v>
      </c>
      <c r="H60" s="20"/>
      <c r="I60" s="71">
        <v>380376</v>
      </c>
      <c r="J60" s="71">
        <v>380376</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801</v>
      </c>
      <c r="J71" s="71">
        <v>56453</v>
      </c>
    </row>
    <row r="72" spans="1:10" ht="24.75" customHeight="1">
      <c r="A72" s="381" t="s">
        <v>1558</v>
      </c>
      <c r="B72" s="381"/>
      <c r="C72" s="381"/>
      <c r="D72" s="381"/>
      <c r="E72" s="381"/>
      <c r="F72" s="381"/>
      <c r="G72" s="19">
        <v>64</v>
      </c>
      <c r="H72" s="20"/>
      <c r="I72" s="71"/>
      <c r="J72" s="71"/>
    </row>
    <row r="73" spans="1:10" ht="13.5" customHeight="1">
      <c r="A73" s="381" t="s">
        <v>2650</v>
      </c>
      <c r="B73" s="381"/>
      <c r="C73" s="381"/>
      <c r="D73" s="381"/>
      <c r="E73" s="381"/>
      <c r="F73" s="381"/>
      <c r="G73" s="19">
        <v>65</v>
      </c>
      <c r="H73" s="20"/>
      <c r="I73" s="70">
        <f>I9+I10+I45+I72</f>
        <v>610498</v>
      </c>
      <c r="J73" s="70">
        <f>J9+J10+J45+J72</f>
        <v>595956</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359069</v>
      </c>
      <c r="J76" s="70">
        <f>J77+J78+J79+J85+J86+J90+J93+J96</f>
        <v>443575</v>
      </c>
      <c r="L76" s="2" t="s">
        <v>2591</v>
      </c>
    </row>
    <row r="77" spans="1:10" ht="13.5" customHeight="1">
      <c r="A77" s="384" t="s">
        <v>935</v>
      </c>
      <c r="B77" s="384"/>
      <c r="C77" s="384"/>
      <c r="D77" s="384"/>
      <c r="E77" s="384"/>
      <c r="F77" s="384"/>
      <c r="G77" s="19">
        <v>68</v>
      </c>
      <c r="H77" s="20"/>
      <c r="I77" s="71">
        <v>196100</v>
      </c>
      <c r="J77" s="71">
        <v>196100</v>
      </c>
    </row>
    <row r="78" spans="1:12" ht="13.5" customHeight="1">
      <c r="A78" s="384" t="s">
        <v>936</v>
      </c>
      <c r="B78" s="384"/>
      <c r="C78" s="384"/>
      <c r="D78" s="384"/>
      <c r="E78" s="384"/>
      <c r="F78" s="384"/>
      <c r="G78" s="19">
        <v>69</v>
      </c>
      <c r="H78" s="20"/>
      <c r="I78" s="71">
        <v>83178</v>
      </c>
      <c r="J78" s="71">
        <v>83178</v>
      </c>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32189</v>
      </c>
      <c r="J90" s="70">
        <f>J91-J92</f>
        <v>79791</v>
      </c>
      <c r="L90" s="2" t="s">
        <v>2591</v>
      </c>
    </row>
    <row r="91" spans="1:10" ht="13.5" customHeight="1">
      <c r="A91" s="383" t="s">
        <v>1139</v>
      </c>
      <c r="B91" s="383"/>
      <c r="C91" s="383"/>
      <c r="D91" s="383"/>
      <c r="E91" s="383"/>
      <c r="F91" s="383"/>
      <c r="G91" s="19">
        <v>82</v>
      </c>
      <c r="H91" s="20"/>
      <c r="I91" s="71">
        <v>32189</v>
      </c>
      <c r="J91" s="71">
        <v>79791</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47602</v>
      </c>
      <c r="J93" s="70">
        <f>J94-J95</f>
        <v>84506</v>
      </c>
      <c r="L93" s="2" t="s">
        <v>2591</v>
      </c>
    </row>
    <row r="94" spans="1:10" ht="13.5" customHeight="1">
      <c r="A94" s="383" t="s">
        <v>2640</v>
      </c>
      <c r="B94" s="383"/>
      <c r="C94" s="383"/>
      <c r="D94" s="383"/>
      <c r="E94" s="383"/>
      <c r="F94" s="383"/>
      <c r="G94" s="19">
        <v>85</v>
      </c>
      <c r="H94" s="20"/>
      <c r="I94" s="71">
        <v>47602</v>
      </c>
      <c r="J94" s="71">
        <v>84506</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251429</v>
      </c>
      <c r="J116" s="70">
        <f>SUM(J117:J130)</f>
        <v>152381</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v>49594</v>
      </c>
      <c r="J118" s="71">
        <v>0</v>
      </c>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127987</v>
      </c>
      <c r="J124" s="71">
        <v>63548</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30878</v>
      </c>
      <c r="J126" s="71">
        <v>31692</v>
      </c>
    </row>
    <row r="127" spans="1:10" ht="13.5" customHeight="1">
      <c r="A127" s="383" t="s">
        <v>364</v>
      </c>
      <c r="B127" s="383"/>
      <c r="C127" s="383"/>
      <c r="D127" s="383"/>
      <c r="E127" s="383"/>
      <c r="F127" s="383"/>
      <c r="G127" s="19">
        <v>118</v>
      </c>
      <c r="H127" s="20"/>
      <c r="I127" s="71">
        <v>42970</v>
      </c>
      <c r="J127" s="71">
        <v>57141</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c r="J131" s="71"/>
    </row>
    <row r="132" spans="1:10" ht="13.5" customHeight="1">
      <c r="A132" s="381" t="s">
        <v>2657</v>
      </c>
      <c r="B132" s="381"/>
      <c r="C132" s="381"/>
      <c r="D132" s="381"/>
      <c r="E132" s="381"/>
      <c r="F132" s="381"/>
      <c r="G132" s="19">
        <v>123</v>
      </c>
      <c r="H132" s="20"/>
      <c r="I132" s="70">
        <f>I76+I97+I104+I116+I131</f>
        <v>610498</v>
      </c>
      <c r="J132" s="70">
        <f>J76+J97+J104+J116+J131</f>
        <v>595956</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9:F9"/>
    <mergeCell ref="A10:F10"/>
    <mergeCell ref="A11:F11"/>
    <mergeCell ref="A12:F12"/>
    <mergeCell ref="A27:F27"/>
    <mergeCell ref="A28:F28"/>
    <mergeCell ref="A23:F23"/>
    <mergeCell ref="A24:F24"/>
    <mergeCell ref="A89:F89"/>
    <mergeCell ref="A90:F90"/>
    <mergeCell ref="A29:F29"/>
    <mergeCell ref="A30:F30"/>
    <mergeCell ref="A31:F31"/>
    <mergeCell ref="A32:F32"/>
    <mergeCell ref="A38:F38"/>
    <mergeCell ref="A39:F39"/>
    <mergeCell ref="A19:F19"/>
    <mergeCell ref="A20:F20"/>
    <mergeCell ref="A33:F33"/>
    <mergeCell ref="A107:F107"/>
    <mergeCell ref="A102:F102"/>
    <mergeCell ref="A103:F103"/>
    <mergeCell ref="A104:F104"/>
    <mergeCell ref="A105:F105"/>
    <mergeCell ref="A21:F21"/>
    <mergeCell ref="A22:F22"/>
    <mergeCell ref="A98:F98"/>
    <mergeCell ref="A106:F106"/>
    <mergeCell ref="A87:F87"/>
    <mergeCell ref="A88:F88"/>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J66" sqref="J6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4" t="s">
        <v>139</v>
      </c>
      <c r="B2" s="412"/>
      <c r="C2" s="412"/>
      <c r="D2" s="412"/>
      <c r="E2" s="412"/>
      <c r="F2" s="412"/>
      <c r="G2" s="412"/>
      <c r="H2" s="412"/>
      <c r="I2" s="413"/>
      <c r="J2" s="392" t="s">
        <v>2592</v>
      </c>
      <c r="Q2" s="74">
        <f>IF(OR(MIN(I8:I105)&lt;0,MAX(I8:I105)&gt;0),1,0)</f>
        <v>1</v>
      </c>
      <c r="R2" s="73" t="s">
        <v>2586</v>
      </c>
    </row>
    <row r="3" spans="1:18" s="2" customFormat="1" ht="19.5" customHeight="1" thickBot="1">
      <c r="A3" s="397" t="str">
        <f>"za razdoblje "&amp;IF(RefStr!C4&lt;&gt;"",TEXT(RefStr!C4,"DD.MM.YYYY."),"__.__.____.")&amp;" do "&amp;IF(RefStr!F4&lt;&gt;"",TEXT(RefStr!F4,"DD.MM.YYYY."),"__.__.____.")</f>
        <v>za razdoblje 01.01.2019. do 31.12.2019.</v>
      </c>
      <c r="B3" s="414"/>
      <c r="C3" s="414"/>
      <c r="D3" s="414"/>
      <c r="E3" s="414"/>
      <c r="F3" s="414"/>
      <c r="G3" s="414"/>
      <c r="H3" s="414"/>
      <c r="I3" s="415"/>
      <c r="J3" s="393"/>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09" t="str">
        <f>"Obveznik: "&amp;IF(RefStr!C27&lt;&gt;"",RefStr!C27,"________")&amp;"; "&amp;IF(RefStr!C29&lt;&gt;"",RefStr!C29,"________________________________________________________"&amp;"; "&amp;IF(RefStr!F31&lt;&gt;"",RefStr!F31,"_______________"))</f>
        <v>Obveznik: 63084848982; RADIO VRBOVEC D.O.O.</v>
      </c>
      <c r="B5" s="410"/>
      <c r="C5" s="410"/>
      <c r="D5" s="410"/>
      <c r="E5" s="410"/>
      <c r="F5" s="410"/>
      <c r="G5" s="410"/>
      <c r="H5" s="410"/>
      <c r="I5" s="410"/>
      <c r="J5" s="411"/>
      <c r="Q5" s="2">
        <f>IF(OR(MIN(I85:I87,I103:I105)&lt;0,MAX(I85:I87,I103:I105)&gt;0),1,0)</f>
        <v>0</v>
      </c>
      <c r="R5" s="73" t="s">
        <v>2588</v>
      </c>
    </row>
    <row r="6" spans="1:18" s="2" customFormat="1" ht="24.75" customHeight="1" thickBot="1">
      <c r="A6" s="387" t="s">
        <v>719</v>
      </c>
      <c r="B6" s="388"/>
      <c r="C6" s="388"/>
      <c r="D6" s="388"/>
      <c r="E6" s="388"/>
      <c r="F6" s="388"/>
      <c r="G6" s="97" t="s">
        <v>799</v>
      </c>
      <c r="H6" s="97" t="s">
        <v>1968</v>
      </c>
      <c r="I6" s="102" t="s">
        <v>459</v>
      </c>
      <c r="J6" s="103" t="s">
        <v>460</v>
      </c>
      <c r="Q6" s="2">
        <f>IF(OR(MIN(J85:J87,J103:J105)&lt;0,MAX(J85:J87,J103:J105)&gt;0),1,0)</f>
        <v>0</v>
      </c>
      <c r="R6" s="73" t="s">
        <v>2589</v>
      </c>
    </row>
    <row r="7" spans="1:18" s="2" customFormat="1" ht="13.5" customHeight="1">
      <c r="A7" s="389">
        <v>1</v>
      </c>
      <c r="B7" s="390"/>
      <c r="C7" s="390"/>
      <c r="D7" s="390"/>
      <c r="E7" s="390"/>
      <c r="F7" s="390"/>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926205</v>
      </c>
      <c r="J8" s="84">
        <f>SUM(J9:J13)</f>
        <v>1098507</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445180</v>
      </c>
      <c r="J10" s="71">
        <v>548153</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481025</v>
      </c>
      <c r="J13" s="71">
        <v>550354</v>
      </c>
    </row>
    <row r="14" spans="1:10" s="2" customFormat="1" ht="13.5" customHeight="1">
      <c r="A14" s="381" t="s">
        <v>1837</v>
      </c>
      <c r="B14" s="381"/>
      <c r="C14" s="381"/>
      <c r="D14" s="381"/>
      <c r="E14" s="381"/>
      <c r="F14" s="381"/>
      <c r="G14" s="19">
        <v>131</v>
      </c>
      <c r="H14" s="20"/>
      <c r="I14" s="70">
        <f>I15+I16+I20+I24+I25+I26+I29+I36</f>
        <v>869356</v>
      </c>
      <c r="J14" s="70">
        <f>J15+J16+J20+J24+J25+J26+J29+J36</f>
        <v>1000249</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64493</v>
      </c>
      <c r="J16" s="70">
        <f>SUM(J17:J19)</f>
        <v>55448</v>
      </c>
    </row>
    <row r="17" spans="1:10" s="2" customFormat="1" ht="13.5" customHeight="1">
      <c r="A17" s="418" t="s">
        <v>504</v>
      </c>
      <c r="B17" s="418"/>
      <c r="C17" s="418"/>
      <c r="D17" s="418"/>
      <c r="E17" s="418"/>
      <c r="F17" s="418"/>
      <c r="G17" s="19">
        <v>134</v>
      </c>
      <c r="H17" s="20"/>
      <c r="I17" s="71">
        <v>28324</v>
      </c>
      <c r="J17" s="71">
        <v>31832</v>
      </c>
    </row>
    <row r="18" spans="1:10" s="2" customFormat="1" ht="13.5" customHeight="1">
      <c r="A18" s="418" t="s">
        <v>505</v>
      </c>
      <c r="B18" s="418"/>
      <c r="C18" s="418"/>
      <c r="D18" s="418"/>
      <c r="E18" s="418"/>
      <c r="F18" s="418"/>
      <c r="G18" s="19">
        <v>135</v>
      </c>
      <c r="H18" s="20"/>
      <c r="I18" s="71"/>
      <c r="J18" s="71"/>
    </row>
    <row r="19" spans="1:10" s="2" customFormat="1" ht="13.5" customHeight="1">
      <c r="A19" s="418" t="s">
        <v>1426</v>
      </c>
      <c r="B19" s="418"/>
      <c r="C19" s="418"/>
      <c r="D19" s="418"/>
      <c r="E19" s="418"/>
      <c r="F19" s="418"/>
      <c r="G19" s="19">
        <v>136</v>
      </c>
      <c r="H19" s="20"/>
      <c r="I19" s="71">
        <v>36169</v>
      </c>
      <c r="J19" s="71">
        <v>23616</v>
      </c>
    </row>
    <row r="20" spans="1:10" s="2" customFormat="1" ht="13.5" customHeight="1">
      <c r="A20" s="383" t="s">
        <v>1839</v>
      </c>
      <c r="B20" s="383"/>
      <c r="C20" s="383"/>
      <c r="D20" s="383"/>
      <c r="E20" s="383"/>
      <c r="F20" s="383"/>
      <c r="G20" s="19">
        <v>137</v>
      </c>
      <c r="H20" s="20"/>
      <c r="I20" s="70">
        <f>SUM(I21:I23)</f>
        <v>511169</v>
      </c>
      <c r="J20" s="70">
        <f>SUM(J21:J23)</f>
        <v>595425</v>
      </c>
    </row>
    <row r="21" spans="1:10" s="2" customFormat="1" ht="13.5" customHeight="1">
      <c r="A21" s="418" t="s">
        <v>724</v>
      </c>
      <c r="B21" s="418"/>
      <c r="C21" s="418"/>
      <c r="D21" s="418"/>
      <c r="E21" s="418"/>
      <c r="F21" s="418"/>
      <c r="G21" s="19">
        <v>138</v>
      </c>
      <c r="H21" s="20"/>
      <c r="I21" s="71">
        <v>323035</v>
      </c>
      <c r="J21" s="71">
        <v>380955</v>
      </c>
    </row>
    <row r="22" spans="1:10" s="2" customFormat="1" ht="13.5" customHeight="1">
      <c r="A22" s="418" t="s">
        <v>961</v>
      </c>
      <c r="B22" s="418"/>
      <c r="C22" s="418"/>
      <c r="D22" s="418"/>
      <c r="E22" s="418"/>
      <c r="F22" s="418"/>
      <c r="G22" s="19">
        <v>139</v>
      </c>
      <c r="H22" s="20"/>
      <c r="I22" s="71">
        <v>113661</v>
      </c>
      <c r="J22" s="71">
        <v>130139</v>
      </c>
    </row>
    <row r="23" spans="1:10" s="2" customFormat="1" ht="13.5" customHeight="1">
      <c r="A23" s="418" t="s">
        <v>962</v>
      </c>
      <c r="B23" s="418"/>
      <c r="C23" s="418"/>
      <c r="D23" s="418"/>
      <c r="E23" s="418"/>
      <c r="F23" s="418"/>
      <c r="G23" s="19">
        <v>140</v>
      </c>
      <c r="H23" s="20"/>
      <c r="I23" s="71">
        <v>74473</v>
      </c>
      <c r="J23" s="71">
        <v>84331</v>
      </c>
    </row>
    <row r="24" spans="1:10" s="2" customFormat="1" ht="13.5" customHeight="1">
      <c r="A24" s="383" t="s">
        <v>259</v>
      </c>
      <c r="B24" s="383"/>
      <c r="C24" s="383"/>
      <c r="D24" s="383"/>
      <c r="E24" s="383"/>
      <c r="F24" s="383"/>
      <c r="G24" s="19">
        <v>141</v>
      </c>
      <c r="H24" s="20"/>
      <c r="I24" s="71">
        <v>23837</v>
      </c>
      <c r="J24" s="71">
        <v>51945</v>
      </c>
    </row>
    <row r="25" spans="1:10" s="2" customFormat="1" ht="13.5" customHeight="1">
      <c r="A25" s="383" t="s">
        <v>260</v>
      </c>
      <c r="B25" s="383"/>
      <c r="C25" s="383"/>
      <c r="D25" s="383"/>
      <c r="E25" s="383"/>
      <c r="F25" s="383"/>
      <c r="G25" s="19">
        <v>142</v>
      </c>
      <c r="H25" s="20"/>
      <c r="I25" s="71">
        <v>269857</v>
      </c>
      <c r="J25" s="71">
        <v>297431</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18" t="s">
        <v>506</v>
      </c>
      <c r="B27" s="418"/>
      <c r="C27" s="418"/>
      <c r="D27" s="418"/>
      <c r="E27" s="418"/>
      <c r="F27" s="418"/>
      <c r="G27" s="19">
        <v>144</v>
      </c>
      <c r="H27" s="20"/>
      <c r="I27" s="71"/>
      <c r="J27" s="71"/>
      <c r="L27" s="2" t="s">
        <v>2591</v>
      </c>
    </row>
    <row r="28" spans="1:12" s="2" customFormat="1" ht="13.5" customHeight="1">
      <c r="A28" s="418" t="s">
        <v>507</v>
      </c>
      <c r="B28" s="418"/>
      <c r="C28" s="418"/>
      <c r="D28" s="418"/>
      <c r="E28" s="418"/>
      <c r="F28" s="418"/>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18" t="s">
        <v>508</v>
      </c>
      <c r="B30" s="418"/>
      <c r="C30" s="418"/>
      <c r="D30" s="418"/>
      <c r="E30" s="418"/>
      <c r="F30" s="418"/>
      <c r="G30" s="19">
        <v>147</v>
      </c>
      <c r="H30" s="20"/>
      <c r="I30" s="71"/>
      <c r="J30" s="71"/>
      <c r="L30" s="2" t="s">
        <v>2591</v>
      </c>
    </row>
    <row r="31" spans="1:12" s="2" customFormat="1" ht="13.5" customHeight="1">
      <c r="A31" s="418" t="s">
        <v>509</v>
      </c>
      <c r="B31" s="418"/>
      <c r="C31" s="418"/>
      <c r="D31" s="418"/>
      <c r="E31" s="418"/>
      <c r="F31" s="418"/>
      <c r="G31" s="19">
        <v>148</v>
      </c>
      <c r="H31" s="20"/>
      <c r="I31" s="71"/>
      <c r="J31" s="71"/>
      <c r="L31" s="2" t="s">
        <v>2591</v>
      </c>
    </row>
    <row r="32" spans="1:12" s="2" customFormat="1" ht="13.5" customHeight="1">
      <c r="A32" s="418" t="s">
        <v>510</v>
      </c>
      <c r="B32" s="418"/>
      <c r="C32" s="418"/>
      <c r="D32" s="418"/>
      <c r="E32" s="418"/>
      <c r="F32" s="418"/>
      <c r="G32" s="19">
        <v>149</v>
      </c>
      <c r="H32" s="20"/>
      <c r="I32" s="71"/>
      <c r="J32" s="71"/>
      <c r="L32" s="2" t="s">
        <v>2591</v>
      </c>
    </row>
    <row r="33" spans="1:12" s="2" customFormat="1" ht="13.5" customHeight="1">
      <c r="A33" s="418" t="s">
        <v>511</v>
      </c>
      <c r="B33" s="418"/>
      <c r="C33" s="418"/>
      <c r="D33" s="418"/>
      <c r="E33" s="418"/>
      <c r="F33" s="418"/>
      <c r="G33" s="19">
        <v>150</v>
      </c>
      <c r="H33" s="20"/>
      <c r="I33" s="71"/>
      <c r="J33" s="71"/>
      <c r="L33" s="2" t="s">
        <v>2591</v>
      </c>
    </row>
    <row r="34" spans="1:12" s="2" customFormat="1" ht="13.5" customHeight="1">
      <c r="A34" s="418" t="s">
        <v>512</v>
      </c>
      <c r="B34" s="418"/>
      <c r="C34" s="418"/>
      <c r="D34" s="418"/>
      <c r="E34" s="418"/>
      <c r="F34" s="418"/>
      <c r="G34" s="19">
        <v>151</v>
      </c>
      <c r="H34" s="20"/>
      <c r="I34" s="71"/>
      <c r="J34" s="71"/>
      <c r="L34" s="2" t="s">
        <v>2591</v>
      </c>
    </row>
    <row r="35" spans="1:12" s="2" customFormat="1" ht="13.5" customHeight="1">
      <c r="A35" s="418" t="s">
        <v>513</v>
      </c>
      <c r="B35" s="418"/>
      <c r="C35" s="418"/>
      <c r="D35" s="418"/>
      <c r="E35" s="418"/>
      <c r="F35" s="418"/>
      <c r="G35" s="19">
        <v>152</v>
      </c>
      <c r="H35" s="20"/>
      <c r="I35" s="71"/>
      <c r="J35" s="71"/>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0</v>
      </c>
      <c r="J37" s="70">
        <f>SUM(J38:J47)</f>
        <v>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c r="J44" s="71"/>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2756</v>
      </c>
      <c r="J48" s="70">
        <f>SUM(J49:J55)</f>
        <v>1886</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2756</v>
      </c>
      <c r="J51" s="71">
        <v>1886</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926205</v>
      </c>
      <c r="J60" s="70">
        <f>J8+J37+J56+J57</f>
        <v>1098507</v>
      </c>
    </row>
    <row r="61" spans="1:10" s="2" customFormat="1" ht="13.5" customHeight="1">
      <c r="A61" s="381" t="s">
        <v>1845</v>
      </c>
      <c r="B61" s="381"/>
      <c r="C61" s="381"/>
      <c r="D61" s="381"/>
      <c r="E61" s="381"/>
      <c r="F61" s="381"/>
      <c r="G61" s="19">
        <v>178</v>
      </c>
      <c r="H61" s="20"/>
      <c r="I61" s="70">
        <f>I14+I48+I58+I59</f>
        <v>872112</v>
      </c>
      <c r="J61" s="70">
        <f>J14+J48+J58+J59</f>
        <v>1002135</v>
      </c>
    </row>
    <row r="62" spans="1:12" s="2" customFormat="1" ht="13.5" customHeight="1">
      <c r="A62" s="381" t="s">
        <v>2581</v>
      </c>
      <c r="B62" s="381"/>
      <c r="C62" s="381"/>
      <c r="D62" s="381"/>
      <c r="E62" s="381"/>
      <c r="F62" s="381"/>
      <c r="G62" s="19">
        <v>179</v>
      </c>
      <c r="H62" s="20"/>
      <c r="I62" s="70">
        <f>I60-I61</f>
        <v>54093</v>
      </c>
      <c r="J62" s="70">
        <f>J60-J61</f>
        <v>96372</v>
      </c>
      <c r="L62" s="2" t="s">
        <v>2591</v>
      </c>
    </row>
    <row r="63" spans="1:10" s="2" customFormat="1" ht="13.5" customHeight="1">
      <c r="A63" s="403" t="s">
        <v>2658</v>
      </c>
      <c r="B63" s="403"/>
      <c r="C63" s="403"/>
      <c r="D63" s="403"/>
      <c r="E63" s="403"/>
      <c r="F63" s="403"/>
      <c r="G63" s="19">
        <v>180</v>
      </c>
      <c r="H63" s="20"/>
      <c r="I63" s="70">
        <f>IF(I60&gt;I61,I60-I61,0)</f>
        <v>54093</v>
      </c>
      <c r="J63" s="70">
        <f>IF(J60&gt;J61,J60-J61,0)</f>
        <v>96372</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6491</v>
      </c>
      <c r="J65" s="71">
        <v>11866</v>
      </c>
      <c r="L65" s="2" t="s">
        <v>2591</v>
      </c>
    </row>
    <row r="66" spans="1:12" s="2" customFormat="1" ht="13.5" customHeight="1">
      <c r="A66" s="381" t="s">
        <v>2582</v>
      </c>
      <c r="B66" s="381"/>
      <c r="C66" s="381"/>
      <c r="D66" s="381"/>
      <c r="E66" s="381"/>
      <c r="F66" s="381"/>
      <c r="G66" s="19">
        <v>183</v>
      </c>
      <c r="H66" s="20"/>
      <c r="I66" s="70">
        <f>I62-I65</f>
        <v>47602</v>
      </c>
      <c r="J66" s="70">
        <f>J62-J65</f>
        <v>84506</v>
      </c>
      <c r="L66" s="2" t="s">
        <v>2591</v>
      </c>
    </row>
    <row r="67" spans="1:10" s="2" customFormat="1" ht="13.5" customHeight="1">
      <c r="A67" s="403" t="s">
        <v>779</v>
      </c>
      <c r="B67" s="403"/>
      <c r="C67" s="403"/>
      <c r="D67" s="403"/>
      <c r="E67" s="403"/>
      <c r="F67" s="403"/>
      <c r="G67" s="19">
        <v>184</v>
      </c>
      <c r="H67" s="20"/>
      <c r="I67" s="70">
        <f>IF(I66&gt;0,I66,0)</f>
        <v>47602</v>
      </c>
      <c r="J67" s="70">
        <f>IF(J66&gt;0,J66,0)</f>
        <v>84506</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6" t="s">
        <v>656</v>
      </c>
      <c r="B88" s="416"/>
      <c r="C88" s="416"/>
      <c r="D88" s="416"/>
      <c r="E88" s="416"/>
      <c r="F88" s="416"/>
      <c r="G88" s="417"/>
      <c r="H88" s="417"/>
      <c r="I88" s="417"/>
      <c r="J88" s="417"/>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0:F20"/>
    <mergeCell ref="A21:F21"/>
    <mergeCell ref="A28:F28"/>
    <mergeCell ref="A29:F29"/>
    <mergeCell ref="A13:F13"/>
    <mergeCell ref="A88:J88"/>
    <mergeCell ref="A18:F18"/>
    <mergeCell ref="A19:F19"/>
    <mergeCell ref="A26:F26"/>
    <mergeCell ref="A27:F27"/>
    <mergeCell ref="A24:F24"/>
    <mergeCell ref="A25:F25"/>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80" sqref="J80"/>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92"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63084848982; RADIO VRBOVEC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v>445180</v>
      </c>
      <c r="J34" s="77">
        <v>548153</v>
      </c>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445180</v>
      </c>
      <c r="J37" s="94">
        <v>548153</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v>477100</v>
      </c>
      <c r="J43" s="77">
        <v>546595</v>
      </c>
    </row>
    <row r="44" spans="1:10" s="2" customFormat="1" ht="13.5" customHeight="1">
      <c r="A44" s="444" t="s">
        <v>280</v>
      </c>
      <c r="B44" s="444"/>
      <c r="C44" s="444"/>
      <c r="D44" s="444"/>
      <c r="E44" s="444"/>
      <c r="F44" s="444"/>
      <c r="G44" s="445"/>
      <c r="H44" s="19">
        <v>247</v>
      </c>
      <c r="I44" s="77">
        <v>0</v>
      </c>
      <c r="J44" s="77">
        <v>0</v>
      </c>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25041</v>
      </c>
      <c r="J50" s="77">
        <v>24041</v>
      </c>
    </row>
    <row r="51" spans="1:10" s="2" customFormat="1" ht="24.75" customHeight="1">
      <c r="A51" s="403" t="s">
        <v>2219</v>
      </c>
      <c r="B51" s="403"/>
      <c r="C51" s="403"/>
      <c r="D51" s="403"/>
      <c r="E51" s="403"/>
      <c r="F51" s="403"/>
      <c r="G51" s="443"/>
      <c r="H51" s="19">
        <v>253</v>
      </c>
      <c r="I51" s="77">
        <v>714</v>
      </c>
      <c r="J51" s="77">
        <v>658</v>
      </c>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v>8469</v>
      </c>
      <c r="J55" s="77">
        <v>500</v>
      </c>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85380</v>
      </c>
      <c r="J57" s="77">
        <v>57506</v>
      </c>
    </row>
    <row r="58" spans="1:10" s="2" customFormat="1" ht="13.5" customHeight="1">
      <c r="A58" s="403" t="s">
        <v>2436</v>
      </c>
      <c r="B58" s="403"/>
      <c r="C58" s="403"/>
      <c r="D58" s="403"/>
      <c r="E58" s="403"/>
      <c r="F58" s="403"/>
      <c r="G58" s="443"/>
      <c r="H58" s="19">
        <v>260</v>
      </c>
      <c r="I58" s="77">
        <v>15174</v>
      </c>
      <c r="J58" s="77">
        <v>0</v>
      </c>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v>600</v>
      </c>
      <c r="J62" s="77">
        <v>1427</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44390</v>
      </c>
      <c r="J65" s="77">
        <v>54685</v>
      </c>
    </row>
    <row r="66" spans="1:10" s="2" customFormat="1" ht="13.5" customHeight="1">
      <c r="A66" s="444" t="s">
        <v>2903</v>
      </c>
      <c r="B66" s="444"/>
      <c r="C66" s="444"/>
      <c r="D66" s="444"/>
      <c r="E66" s="444"/>
      <c r="F66" s="444"/>
      <c r="G66" s="445"/>
      <c r="H66" s="19">
        <v>268</v>
      </c>
      <c r="I66" s="77">
        <v>0</v>
      </c>
      <c r="J66" s="77">
        <v>0</v>
      </c>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0</v>
      </c>
      <c r="J73" s="94"/>
    </row>
    <row r="74" spans="1:10" s="2" customFormat="1" ht="13.5" customHeight="1">
      <c r="A74" s="403" t="s">
        <v>244</v>
      </c>
      <c r="B74" s="403"/>
      <c r="C74" s="403"/>
      <c r="D74" s="403"/>
      <c r="E74" s="403"/>
      <c r="F74" s="403"/>
      <c r="G74" s="443"/>
      <c r="H74" s="19">
        <v>275</v>
      </c>
      <c r="I74" s="77">
        <v>0</v>
      </c>
      <c r="J74" s="77"/>
    </row>
    <row r="75" spans="1:10" s="2" customFormat="1" ht="13.5" customHeight="1">
      <c r="A75" s="403" t="s">
        <v>1923</v>
      </c>
      <c r="B75" s="403"/>
      <c r="C75" s="403"/>
      <c r="D75" s="403"/>
      <c r="E75" s="403"/>
      <c r="F75" s="403"/>
      <c r="G75" s="443"/>
      <c r="H75" s="19">
        <v>276</v>
      </c>
      <c r="I75" s="77">
        <v>0</v>
      </c>
      <c r="J75" s="77"/>
    </row>
    <row r="76" spans="1:10" s="2" customFormat="1" ht="13.5" customHeight="1">
      <c r="A76" s="404" t="s">
        <v>1924</v>
      </c>
      <c r="B76" s="404"/>
      <c r="C76" s="404"/>
      <c r="D76" s="404"/>
      <c r="E76" s="404"/>
      <c r="F76" s="404"/>
      <c r="G76" s="448"/>
      <c r="H76" s="21">
        <v>277</v>
      </c>
      <c r="I76" s="78">
        <v>2756</v>
      </c>
      <c r="J76" s="78">
        <v>1885</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40748</v>
      </c>
      <c r="J78" s="228">
        <f>SUM(J79:J82)</f>
        <v>62285</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v>40748</v>
      </c>
      <c r="J80" s="77">
        <v>62285</v>
      </c>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92"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400" t="str">
        <f>"Obveznik: "&amp;IF(RefStr!C27&lt;&gt;"",RefStr!C27,"________")&amp;"; "&amp;IF(RefStr!C29&lt;&gt;"",RefStr!C29,"________________________________________________________"&amp;"; "&amp;IF(RefStr!F31&lt;&gt;"",RefStr!F31,"_______________"))</f>
        <v>Obveznik: 63084848982; RADIO VRBOVEC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92"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400" t="str">
        <f>"Obveznik: "&amp;IF(RefStr!C27&lt;&gt;"",RefStr!C27,"________")&amp;"; "&amp;IF(RefStr!C29&lt;&gt;"",RefStr!C29,"________________________________________________________"&amp;"; "&amp;IF(RefStr!F31&lt;&gt;"",RefStr!F31,"_______________"))</f>
        <v>Obveznik: 63084848982; RADIO VRBOVEC D.O.O.</v>
      </c>
      <c r="B5" s="401"/>
      <c r="C5" s="401"/>
      <c r="D5" s="401"/>
      <c r="E5" s="401"/>
      <c r="F5" s="401"/>
      <c r="G5" s="401"/>
      <c r="H5" s="401"/>
      <c r="I5" s="401"/>
      <c r="J5" s="402"/>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92" t="s">
        <v>2596</v>
      </c>
      <c r="Q2" s="470"/>
      <c r="R2" s="470"/>
      <c r="S2" s="470"/>
      <c r="T2" s="470"/>
      <c r="U2" s="470"/>
      <c r="V2" s="470"/>
      <c r="W2" s="471"/>
      <c r="X2" s="392"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63084848982; RADIO VRBOVEC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388"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2020-05-03T14:48:27Z</cp:lastPrinted>
  <dcterms:created xsi:type="dcterms:W3CDTF">2008-10-17T11:51:54Z</dcterms:created>
  <dcterms:modified xsi:type="dcterms:W3CDTF">2020-05-03T14:50:07Z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